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320" windowHeight="6915" activeTab="0"/>
  </bookViews>
  <sheets>
    <sheet name="Definicion PDA" sheetId="1" r:id="rId1"/>
    <sheet name="Facultades" sheetId="2" r:id="rId2"/>
    <sheet name="Hoja1" sheetId="3" r:id="rId3"/>
  </sheets>
  <definedNames>
    <definedName name="_xlnm.Print_Titles" localSheetId="0">'Definicion PDA'!$1:$1</definedName>
  </definedNames>
  <calcPr fullCalcOnLoad="1"/>
</workbook>
</file>

<file path=xl/comments1.xml><?xml version="1.0" encoding="utf-8"?>
<comments xmlns="http://schemas.openxmlformats.org/spreadsheetml/2006/main">
  <authors>
    <author>SOPORTE</author>
  </authors>
  <commentList>
    <comment ref="AP3" authorId="0">
      <text>
        <r>
          <rPr>
            <b/>
            <sz val="9"/>
            <rFont val="Tahoma"/>
            <family val="0"/>
          </rPr>
          <t>SOPORTE:</t>
        </r>
        <r>
          <rPr>
            <sz val="9"/>
            <rFont val="Tahoma"/>
            <family val="0"/>
          </rPr>
          <t xml:space="preserve">
3 MEUM Y 5 DE FACULTAD DE HUMANIDADES 
</t>
        </r>
      </text>
    </comment>
    <comment ref="AQ3" authorId="0">
      <text>
        <r>
          <rPr>
            <b/>
            <sz val="9"/>
            <rFont val="Tahoma"/>
            <family val="0"/>
          </rPr>
          <t>SOPORTE:</t>
        </r>
        <r>
          <rPr>
            <sz val="9"/>
            <rFont val="Tahoma"/>
            <family val="0"/>
          </rPr>
          <t xml:space="preserve">
15 MILLONES DE MEUM Y 15 MILLONES DE FACULTAD DE HUMANIDADES </t>
        </r>
      </text>
    </comment>
    <comment ref="AP13" authorId="0">
      <text>
        <r>
          <rPr>
            <b/>
            <sz val="9"/>
            <rFont val="Tahoma"/>
            <family val="0"/>
          </rPr>
          <t>SOPORTE:</t>
        </r>
        <r>
          <rPr>
            <sz val="9"/>
            <rFont val="Tahoma"/>
            <family val="0"/>
          </rPr>
          <t xml:space="preserve">
3 son del centro cultural y 2 facultad de humanidades </t>
        </r>
      </text>
    </comment>
    <comment ref="AQ13" authorId="0">
      <text>
        <r>
          <rPr>
            <b/>
            <sz val="9"/>
            <rFont val="Tahoma"/>
            <family val="0"/>
          </rPr>
          <t>SOPORTE:</t>
        </r>
        <r>
          <rPr>
            <sz val="9"/>
            <rFont val="Tahoma"/>
            <family val="0"/>
          </rPr>
          <t xml:space="preserve">
15 centro cultural y 12 facultad de humanidades 
</t>
        </r>
      </text>
    </comment>
    <comment ref="AP69" authorId="0">
      <text>
        <r>
          <rPr>
            <b/>
            <sz val="9"/>
            <rFont val="Tahoma"/>
            <family val="0"/>
          </rPr>
          <t>SOPORTE:</t>
        </r>
        <r>
          <rPr>
            <sz val="9"/>
            <rFont val="Tahoma"/>
            <family val="0"/>
          </rPr>
          <t xml:space="preserve">
Ingenieria:1
</t>
        </r>
      </text>
    </comment>
    <comment ref="AP68" authorId="0">
      <text>
        <r>
          <rPr>
            <b/>
            <sz val="9"/>
            <rFont val="Tahoma"/>
            <family val="0"/>
          </rPr>
          <t>SOPORTE:</t>
        </r>
        <r>
          <rPr>
            <sz val="9"/>
            <rFont val="Tahoma"/>
            <family val="0"/>
          </rPr>
          <t xml:space="preserve">
ingeniería: 4
Empresariales: 3
Educación: 1</t>
        </r>
      </text>
    </comment>
    <comment ref="AP67" authorId="0">
      <text>
        <r>
          <rPr>
            <b/>
            <sz val="9"/>
            <rFont val="Tahoma"/>
            <family val="0"/>
          </rPr>
          <t>SOPORTE:</t>
        </r>
        <r>
          <rPr>
            <sz val="9"/>
            <rFont val="Tahoma"/>
            <family val="0"/>
          </rPr>
          <t xml:space="preserve">
Ingeniería: 3
Ciencias Básicas: 1
Humanidades: 2
Empresariales: 2
Educación: 3</t>
        </r>
      </text>
    </comment>
    <comment ref="AP66" authorId="0">
      <text>
        <r>
          <rPr>
            <b/>
            <sz val="9"/>
            <rFont val="Tahoma"/>
            <family val="0"/>
          </rPr>
          <t>SOPORTE:</t>
        </r>
        <r>
          <rPr>
            <sz val="9"/>
            <rFont val="Tahoma"/>
            <family val="0"/>
          </rPr>
          <t xml:space="preserve">
Ciencias Básica: 1</t>
        </r>
      </text>
    </comment>
    <comment ref="AQ67" authorId="0">
      <text>
        <r>
          <rPr>
            <b/>
            <sz val="9"/>
            <rFont val="Tahoma"/>
            <family val="0"/>
          </rPr>
          <t>SOPORTE:</t>
        </r>
        <r>
          <rPr>
            <sz val="9"/>
            <rFont val="Tahoma"/>
            <family val="0"/>
          </rPr>
          <t xml:space="preserve">
Ingeniería: 30</t>
        </r>
      </text>
    </comment>
    <comment ref="AQ69" authorId="0">
      <text>
        <r>
          <rPr>
            <b/>
            <sz val="9"/>
            <rFont val="Tahoma"/>
            <family val="2"/>
          </rPr>
          <t>SOPORTE:</t>
        </r>
        <r>
          <rPr>
            <sz val="9"/>
            <rFont val="Tahoma"/>
            <family val="2"/>
          </rPr>
          <t xml:space="preserve">
Ingeniería: 8</t>
        </r>
      </text>
    </comment>
    <comment ref="AQ68" authorId="0">
      <text>
        <r>
          <rPr>
            <b/>
            <sz val="9"/>
            <rFont val="Tahoma"/>
            <family val="2"/>
          </rPr>
          <t>SOPORTE:</t>
        </r>
        <r>
          <rPr>
            <sz val="9"/>
            <rFont val="Tahoma"/>
            <family val="2"/>
          </rPr>
          <t xml:space="preserve">
Ingeniería: 40
</t>
        </r>
      </text>
    </comment>
    <comment ref="C66" authorId="0">
      <text>
        <r>
          <rPr>
            <b/>
            <sz val="9"/>
            <rFont val="Tahoma"/>
            <family val="2"/>
          </rPr>
          <t>SOPORTE:</t>
        </r>
        <r>
          <rPr>
            <sz val="9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9"/>
            <rFont val="Tahoma"/>
            <family val="2"/>
          </rPr>
          <t>SOPORTE:</t>
        </r>
        <r>
          <rPr>
            <sz val="9"/>
            <rFont val="Tahoma"/>
            <family val="2"/>
          </rPr>
          <t xml:space="preserve">
vice extensión: 3
empresariales: 8
</t>
        </r>
      </text>
    </comment>
    <comment ref="G39" authorId="0">
      <text>
        <r>
          <rPr>
            <b/>
            <sz val="9"/>
            <rFont val="Tahoma"/>
            <family val="2"/>
          </rPr>
          <t>SOPORTE:</t>
        </r>
        <r>
          <rPr>
            <sz val="9"/>
            <rFont val="Tahoma"/>
            <family val="2"/>
          </rPr>
          <t xml:space="preserve">
empresariales: 8</t>
        </r>
      </text>
    </comment>
    <comment ref="G30" authorId="0">
      <text>
        <r>
          <rPr>
            <b/>
            <sz val="9"/>
            <rFont val="Tahoma"/>
            <family val="0"/>
          </rPr>
          <t>SOPORTE:</t>
        </r>
        <r>
          <rPr>
            <sz val="9"/>
            <rFont val="Tahoma"/>
            <family val="0"/>
          </rPr>
          <t xml:space="preserve">
catedra: 10
empresariales: 3</t>
        </r>
      </text>
    </comment>
    <comment ref="F49" authorId="0">
      <text>
        <r>
          <rPr>
            <b/>
            <sz val="9"/>
            <rFont val="Tahoma"/>
            <family val="0"/>
          </rPr>
          <t>SOPORTE:</t>
        </r>
        <r>
          <rPr>
            <sz val="9"/>
            <rFont val="Tahoma"/>
            <family val="0"/>
          </rPr>
          <t xml:space="preserve">
vice extensión: 15
empresariales: 2
</t>
        </r>
      </text>
    </comment>
    <comment ref="G49" authorId="0">
      <text>
        <r>
          <rPr>
            <b/>
            <sz val="9"/>
            <rFont val="Tahoma"/>
            <family val="0"/>
          </rPr>
          <t>SOPORTE:</t>
        </r>
        <r>
          <rPr>
            <sz val="9"/>
            <rFont val="Tahoma"/>
            <family val="0"/>
          </rPr>
          <t xml:space="preserve">
vice extensión: 15
empresariales: 3
</t>
        </r>
      </text>
    </comment>
    <comment ref="F40" authorId="0">
      <text>
        <r>
          <rPr>
            <b/>
            <sz val="9"/>
            <rFont val="Tahoma"/>
            <family val="0"/>
          </rPr>
          <t>SOPORTE:</t>
        </r>
        <r>
          <rPr>
            <sz val="9"/>
            <rFont val="Tahoma"/>
            <family val="0"/>
          </rPr>
          <t xml:space="preserve">
ingeniería: 15</t>
        </r>
      </text>
    </comment>
    <comment ref="G40" authorId="0">
      <text>
        <r>
          <rPr>
            <b/>
            <sz val="9"/>
            <rFont val="Tahoma"/>
            <family val="0"/>
          </rPr>
          <t>SOPORTE:</t>
        </r>
        <r>
          <rPr>
            <sz val="9"/>
            <rFont val="Tahoma"/>
            <family val="0"/>
          </rPr>
          <t xml:space="preserve">
ingeniería: 21</t>
        </r>
      </text>
    </comment>
  </commentList>
</comments>
</file>

<file path=xl/comments2.xml><?xml version="1.0" encoding="utf-8"?>
<comments xmlns="http://schemas.openxmlformats.org/spreadsheetml/2006/main">
  <authors>
    <author>SOPORTE</author>
  </authors>
  <commentList>
    <comment ref="AQ9" authorId="0">
      <text>
        <r>
          <rPr>
            <b/>
            <sz val="9"/>
            <rFont val="Tahoma"/>
            <family val="2"/>
          </rPr>
          <t xml:space="preserve">SOPORTE: Pro Defionir </t>
        </r>
      </text>
    </comment>
    <comment ref="AQ22" authorId="0">
      <text>
        <r>
          <rPr>
            <b/>
            <sz val="9"/>
            <rFont val="Tahoma"/>
            <family val="2"/>
          </rPr>
          <t>SOPORTE:</t>
        </r>
        <r>
          <rPr>
            <sz val="9"/>
            <rFont val="Tahoma"/>
            <family val="2"/>
          </rPr>
          <t xml:space="preserve">
por definir 
</t>
        </r>
      </text>
    </comment>
    <comment ref="AQ25" authorId="0">
      <text>
        <r>
          <rPr>
            <b/>
            <sz val="9"/>
            <rFont val="Tahoma"/>
            <family val="2"/>
          </rPr>
          <t>SOPORTE:</t>
        </r>
        <r>
          <rPr>
            <sz val="9"/>
            <rFont val="Tahoma"/>
            <family val="2"/>
          </rPr>
          <t xml:space="preserve">
por definir </t>
        </r>
      </text>
    </comment>
    <comment ref="D44" authorId="0">
      <text>
        <r>
          <rPr>
            <b/>
            <sz val="9"/>
            <rFont val="Tahoma"/>
            <family val="2"/>
          </rPr>
          <t>SOPORTE:</t>
        </r>
        <r>
          <rPr>
            <sz val="9"/>
            <rFont val="Tahoma"/>
            <family val="2"/>
          </rPr>
          <t xml:space="preserve">
Responsable: Vicerrector de Docencia, Vicerrector de Investigación, Vicerrector de Extensión</t>
        </r>
      </text>
    </comment>
  </commentList>
</comments>
</file>

<file path=xl/sharedStrings.xml><?xml version="1.0" encoding="utf-8"?>
<sst xmlns="http://schemas.openxmlformats.org/spreadsheetml/2006/main" count="413" uniqueCount="303">
  <si>
    <t>Gastos Auditoría de la Estampilla</t>
  </si>
  <si>
    <t>Formación Avanzada Docentes</t>
  </si>
  <si>
    <t>Infraestructura y Dotación</t>
  </si>
  <si>
    <t>Fondo de Investigación</t>
  </si>
  <si>
    <t>Acuerdo de Pago Dpto.</t>
  </si>
  <si>
    <t>Rendimientos Financieros (Estampilla)</t>
  </si>
  <si>
    <t>Recursos Matrícula (Técnicos Laborales 15%)</t>
  </si>
  <si>
    <t>IDEA - Cursos (15%) Plan Acción</t>
  </si>
  <si>
    <t>Instituto de Postgrados Cursos(15%)</t>
  </si>
  <si>
    <t>Venta de Servicios: Cursos Centro de Idiomas y Nivelatorio (15%)</t>
  </si>
  <si>
    <t>Faltante por distribuir</t>
  </si>
  <si>
    <t>Valor Presupuestado</t>
  </si>
  <si>
    <t>OBJETIVO ESTRATÉGICO PDU 2010 - 2019</t>
  </si>
  <si>
    <t>INICIATIVAS ESTRATÉGICAS</t>
  </si>
  <si>
    <t>NOMBRE PROYECTO</t>
  </si>
  <si>
    <t>OBJETIVO PROYECTO</t>
  </si>
  <si>
    <t>INDICADORES PROYECTO</t>
  </si>
  <si>
    <t>LÍNEA BASE INDICADOR</t>
  </si>
  <si>
    <t>META INDICADOR</t>
  </si>
  <si>
    <t>RESPONSABLE PROYECTO</t>
  </si>
  <si>
    <t>PRESUPUESTO 2012</t>
  </si>
  <si>
    <t>RECURSOS VIGENCIA 2011</t>
  </si>
  <si>
    <t>RESPONSABLE</t>
  </si>
  <si>
    <t>PRESUPUESTO</t>
  </si>
  <si>
    <t>3.14. PROGRAMA DE SEGUIMIENTO A EGRESADOS</t>
  </si>
  <si>
    <t>Institucionalización de la Política de Graduados</t>
  </si>
  <si>
    <t>Establecer institucionalmente la Política de Graduados de la Universidad del Magdalena, como pilar fundamental para mantener la relación entre la universidad y sus graduados, afianzar el sentido de pertenencia con la institución, promover su vinculación a los procesos académicos y a la planeación institucional, desarrollar el seguimiento y evaluación permanente a su desempeño, fortalecer los mecanismos de asociación y participación de los graduados en los órganos de gobierno, apoyar su inserción exitosa en el mercado laboral y brindar formación continua para contribuir a su proyección profesional y el posicionamiento de la institución en los ámbitos regional, nacional e internacional.</t>
  </si>
  <si>
    <t>Programa de incentivos reglamentado e implementado.</t>
  </si>
  <si>
    <t>Crear e implementar Centros y Observatorios que contribuyan a fortalecer la relación con el sector productivo y el estudio de problemáticas del entorno.</t>
  </si>
  <si>
    <t>Centro creado e implementado</t>
  </si>
  <si>
    <t xml:space="preserve">Escuela de alto gobierno para el desarrollo </t>
  </si>
  <si>
    <t>Desarrollar procesos formativos certificables y titulables a los lideres egresados de la escuela de formación ciudadana, y diferentes actores del desarrollo local y regional.</t>
  </si>
  <si>
    <t>Acciones de intervención comunitaria</t>
  </si>
  <si>
    <t>Brindar acompañamiento a las comunidades mas vulnerables de Departamento del Magdalena en las áreas de Salud, Educación, Cultura y Recreación, ingenierías y derecho.</t>
  </si>
  <si>
    <t>Crear espacios que permitan fortalecer los lazos de cooperación entre la universidad y las empresas</t>
  </si>
  <si>
    <t xml:space="preserve">Evento de institucionalización de la escuela de alto gobierno. </t>
  </si>
  <si>
    <t>Número de personas atendidas</t>
  </si>
  <si>
    <t>Número de intervenciones en las comunidades</t>
  </si>
  <si>
    <t>Número de personas alfabetizadas</t>
  </si>
  <si>
    <t>Número de Estudiantes aspirantes para realizar prácticas profesionales en el semestre siguiente</t>
  </si>
  <si>
    <t>Necesidades de capacitación de los practicantes y empresarios</t>
  </si>
  <si>
    <t>Nivel de preparación de los estudiantes</t>
  </si>
  <si>
    <t>Norma Vera Salazar</t>
  </si>
  <si>
    <t>Edwin Guerrero</t>
  </si>
  <si>
    <t>Dirección de Prácticas Profesionales</t>
  </si>
  <si>
    <t>Numero de Exposiciones de Arte</t>
  </si>
  <si>
    <t>Numero de Presentaciones del  Museo de la Ciencia y el Juego</t>
  </si>
  <si>
    <t xml:space="preserve">Encuentro de literatura </t>
  </si>
  <si>
    <t xml:space="preserve">Numero de Salidas Patrimoniales </t>
  </si>
  <si>
    <t xml:space="preserve">Numero de Charlas y Semanas culturales </t>
  </si>
  <si>
    <t xml:space="preserve">Numero de clubes de ciencia formados </t>
  </si>
  <si>
    <t>Director Cultural Y Coordinador del Museo de Arte</t>
  </si>
  <si>
    <t xml:space="preserve"> Tienda Universitaria en Funcionamiento </t>
  </si>
  <si>
    <t xml:space="preserve">Gabriel Castro - Hugo Pardo </t>
  </si>
  <si>
    <t>Número de  Emisiones de programas radio divulgativos.</t>
  </si>
  <si>
    <t>Número de videos promocionales realizados.</t>
  </si>
  <si>
    <t>Página Web del sistema de museos actualizada.</t>
  </si>
  <si>
    <t xml:space="preserve">Diana Viveros </t>
  </si>
  <si>
    <t xml:space="preserve">Enrique Campo </t>
  </si>
  <si>
    <t xml:space="preserve">Enrique Moreno  - Gabriel Castro </t>
  </si>
  <si>
    <t>Enrique Moreno</t>
  </si>
  <si>
    <t>Fortalecer la relación y cooperación Universidad-Empresa-Estado en la articulación con la sociedad.</t>
  </si>
  <si>
    <t>Sistema de información de graduados consolidado</t>
  </si>
  <si>
    <t>muestras audiovisuales al aire libre (Cine bajo la Luna)</t>
  </si>
  <si>
    <t>Director Programa de Cine</t>
  </si>
  <si>
    <t>25 millones</t>
  </si>
  <si>
    <t xml:space="preserve">Facultad de Humanidades </t>
  </si>
  <si>
    <t>Director Cultural Y Coordinador del Museo de Arte, y Facultad de Humanidades.</t>
  </si>
  <si>
    <t>Número de tertulias (Caribe al Desnudo)</t>
  </si>
  <si>
    <t>publicacion de una selección de  flipbook</t>
  </si>
  <si>
    <t>produccion de blue ray de cortos de estudiantes (ficcion, animacion y documental) 2012</t>
  </si>
  <si>
    <t xml:space="preserve">Organizar la Escuela de Artes y Oficios </t>
  </si>
  <si>
    <t>Programas de Técnicos Laborales Formulados</t>
  </si>
  <si>
    <t>Fortalecimiento del Sistema de Museos de la Universidad del Magdalena</t>
  </si>
  <si>
    <t>Creación del Centro de Estudios Ambientales y Biodiversidad - CEAB</t>
  </si>
  <si>
    <t>Crear e implementar el CEAB, a través del cual se ofrezcan servicios de asesoría, consultoría y capacitación al sector público y privado, para realizar estudios ambientales.</t>
  </si>
  <si>
    <t>Vicerrectoría de Extensión</t>
  </si>
  <si>
    <t>Decano</t>
  </si>
  <si>
    <t>Extensión</t>
  </si>
  <si>
    <t>Promover el fortalecimiento empresarial a través de asesoría, capacitación, formalización y asistencia técnica a empresas instaladas</t>
  </si>
  <si>
    <t>Empresas Asesoradas</t>
  </si>
  <si>
    <t xml:space="preserve">Facultad de Ingeniería </t>
  </si>
  <si>
    <t>Decano de Ingeniería</t>
  </si>
  <si>
    <t>Directores de programas de Ingeniería</t>
  </si>
  <si>
    <t>Técnico en Saneamiento Ambiental,
Técnico en Construcción</t>
  </si>
  <si>
    <t>CETEP</t>
  </si>
  <si>
    <t>Numero de estudiantes y profesores Participación en actividades TED</t>
  </si>
  <si>
    <t>Número de estudiantes y profesores Participaciónn en actividades WAYRA</t>
  </si>
  <si>
    <t xml:space="preserve">Fortalecimiento del acervo cultural nacional y regional </t>
  </si>
  <si>
    <t>PROGRAMA DE SEGUIMIENTO Y VINCULACIÓN DEL EGRESADO</t>
  </si>
  <si>
    <t>CREACIÓN Y FORTALECIMIENTO DE CENTROS Y OBSERVATORIOS</t>
  </si>
  <si>
    <t xml:space="preserve">No. de evento realizados  </t>
  </si>
  <si>
    <t xml:space="preserve">Fortalecimiento y consolidación de alianzas estratégicas </t>
  </si>
  <si>
    <t xml:space="preserve">Incremento y ampliación de la oferta de servicios de extensión </t>
  </si>
  <si>
    <t xml:space="preserve">Fomento al emprendimiento de estudiantes, docentes y egresados </t>
  </si>
  <si>
    <t>Contribución al desarrollo de una cultura empresarial basada en tecnologia</t>
  </si>
  <si>
    <t>Fomento al desarrollo de una cultura empresarial basada en tecnologia</t>
  </si>
  <si>
    <t>Contribuir con la sensibilización de una cultura empresarial basada en tecnologia.</t>
  </si>
  <si>
    <t>Centro de Emprendimiento y Desarrollo Empresarial</t>
  </si>
  <si>
    <t>Crear e Implementar el Centro de Emprendimiento y Desarrollo Empresarial</t>
  </si>
  <si>
    <t>Promover el desarrollo de proyectos de emprendimiento con la participación de miembros de la comunidad universitaria</t>
  </si>
  <si>
    <t>Proyectos de Emprendimientos Formulados</t>
  </si>
  <si>
    <t>Fortalecer la relación y cooperación universidad-empresa-estado en articulación con la sociedad.</t>
  </si>
  <si>
    <t xml:space="preserve">Fortalecimiento y consolidación de alianzas estratégicas
</t>
  </si>
  <si>
    <t>Numero de Alianzas entre la Universidad con la empresa privada y el sector público.</t>
  </si>
  <si>
    <t xml:space="preserve">Facultad de Ciencias Empresariales </t>
  </si>
  <si>
    <t xml:space="preserve">Fomento al desarrollo de emprendimiento estudiantil </t>
  </si>
  <si>
    <t>Proyectos productivos y culturales asesorados en su etapa de formulación</t>
  </si>
  <si>
    <t>Número de empresas culturales creadas</t>
  </si>
  <si>
    <t xml:space="preserve">Capacidad Instalada </t>
  </si>
  <si>
    <t>Contribuir con la formulación de  políticas y estrategias que faciliten la construcción  de un tejido empresarial productivo y de servicios en las comunidades.</t>
  </si>
  <si>
    <t xml:space="preserve">Estimular y fortalecer las capacidades de emprendimiento de los estudiantes </t>
  </si>
  <si>
    <t>No. De empresas Fortalecidas a través de cooperación Universidad - Empresa</t>
  </si>
  <si>
    <t xml:space="preserve">Total </t>
  </si>
  <si>
    <t>Unidad academica</t>
  </si>
  <si>
    <t>Facultad de Educación</t>
  </si>
  <si>
    <t>Institucionalizar los sistemas de investigación y de extensión y proyección social.</t>
  </si>
  <si>
    <t>Articulación del egresado a los procesos institucionales</t>
  </si>
  <si>
    <t>Vinculación de los egresados a los procesos misionales</t>
  </si>
  <si>
    <t xml:space="preserve">Fortalecer la relación del egresado con la Universidad. </t>
  </si>
  <si>
    <t>número de encuentro de egresados</t>
  </si>
  <si>
    <t>Facultad de Ciencias de la Educación.</t>
  </si>
  <si>
    <t>Actualización de la base de datos de los egresados</t>
  </si>
  <si>
    <t>Cursos de educación continuada para egresados</t>
  </si>
  <si>
    <t>número de egresados vinculados a proyectos institucionales</t>
  </si>
  <si>
    <t>Creación y Adopción de una Nueva Estructura Organizacional acorde con las necesidades y desarrollo de la investigación y la extensión</t>
  </si>
  <si>
    <t>Creación de centros e institutos</t>
  </si>
  <si>
    <t>Crear e implementar  un centro de investigaciones educativas con el fin de fortalecer la generación del conocimiento y la innovación en el campo de la educación.</t>
  </si>
  <si>
    <t>Número de Centros y/o Institutos creados</t>
  </si>
  <si>
    <t>Vinculación de las capacidades institucionales a alianzas con organizaciones públicas y privadas para el desarrollo de proyectos estratégicos</t>
  </si>
  <si>
    <t>Alianzas estratégicas Universidad-Empresa-Estado</t>
  </si>
  <si>
    <t>Promover estrategias de articulación y trabajo colaborativo para el desarrollo de investigaciones con la empresa privada y el sector público.</t>
  </si>
  <si>
    <t>Número de Alianzas activas</t>
  </si>
  <si>
    <t>Total Facultad de Educación</t>
  </si>
  <si>
    <t>Facultad de humanidades</t>
  </si>
  <si>
    <t xml:space="preserve">Institucionalizar los sistemas de investigación y de extensión y proyección social.
</t>
  </si>
  <si>
    <t>Creación de centros e institutos: Centro de Derechos Humanos , 
Centro de Estudios del Caribe, Centro de Produccion Audiovisual</t>
  </si>
  <si>
    <t>Promover la investigación científica y la extensión para la generación y apropiación de conocimiento, la innovación y transferencia tecnológica, así como la prestación de servicios especializados.</t>
  </si>
  <si>
    <t>Vicerrector de Investigación
Vicerrector de Extensión
Decano</t>
  </si>
  <si>
    <t>por definir</t>
  </si>
  <si>
    <t>Contribución al desarrollo de una cultura empresarial, productiva, competitiva y sostenible</t>
  </si>
  <si>
    <t>Fomento al desarrollo productivo sostenible</t>
  </si>
  <si>
    <t>Vicerrector de Extensión</t>
  </si>
  <si>
    <t xml:space="preserve">pcapacidad instalada </t>
  </si>
  <si>
    <t>creacion de la unidad de aseramiento y generacion de recursos</t>
  </si>
  <si>
    <t xml:space="preserve">capacidad instalada </t>
  </si>
  <si>
    <t>Fortalecimiento del acervo cultural regional</t>
  </si>
  <si>
    <t>Construcción de identidad Caribe</t>
  </si>
  <si>
    <t>Fomentar el desarrollo cultural de la Región Caribe, en particular del Departamento y el Distrito.</t>
  </si>
  <si>
    <t xml:space="preserve">Exposiciones realizadas de material arqueologico, fotografia. </t>
  </si>
  <si>
    <t>Director Programa de Antropologia</t>
  </si>
  <si>
    <t>15 millones</t>
  </si>
  <si>
    <t>Número de donaciones de material arqueologico</t>
  </si>
  <si>
    <t>Encuentro de tradiciones culturales del caribe</t>
  </si>
  <si>
    <t>7 millones</t>
  </si>
  <si>
    <t>Organización del encuentro red juridica y sociojuridica nodo caribe 2013</t>
  </si>
  <si>
    <t>director de programa de derecho</t>
  </si>
  <si>
    <t>Organización del XV congreso nacional de antropologia en Colombia</t>
  </si>
  <si>
    <t>5 millones año 2013</t>
  </si>
  <si>
    <t>Encuentro de muejres afro e indigenas</t>
  </si>
  <si>
    <t>5 millones</t>
  </si>
  <si>
    <t>Exposiciones itinerantes  (como sede u organizador)</t>
  </si>
  <si>
    <t>Director Programa de Cine, Director Programa de antropologia</t>
  </si>
  <si>
    <t>3 millones</t>
  </si>
  <si>
    <t>festival de documental, cine colombiano, equinoxio,  casos emblematicos en derechos humanos, museo etnografico y laboraotiro de arqueologia</t>
  </si>
  <si>
    <t>Sesiones de las tertulias: caribe al desnudo,   organizadas en  el museo Etnografico</t>
  </si>
  <si>
    <t>2 millones</t>
  </si>
  <si>
    <t>Número de asistentes de la Facultad a Los eventos en el marco de la semana de la  Ciencia y la Tecnología</t>
  </si>
  <si>
    <t>Decano y directores</t>
  </si>
  <si>
    <t>Director programa de cine</t>
  </si>
  <si>
    <t>Premiacion y reconocimiento a egresados destacados de la facultad</t>
  </si>
  <si>
    <t>Sistema de intermediación laboral</t>
  </si>
  <si>
    <t>Directores</t>
  </si>
  <si>
    <t>implementacion de contenidos interactivos en las paginas web  de cada programa y facultad</t>
  </si>
  <si>
    <t>Decana y Director de nuevas tecnologias y oficina de comunicaciones</t>
  </si>
  <si>
    <t>capacidad instalada</t>
  </si>
  <si>
    <t>Total Facultad de humanidades</t>
  </si>
  <si>
    <t>Viceacadémica</t>
  </si>
  <si>
    <t>Total Viceacadémica</t>
  </si>
  <si>
    <t>3. INVESTIGACIÓN,  INNOVACIÓN Y RESPONSABILIDAD SOCIAL Y AMBIENTAL</t>
  </si>
  <si>
    <t>Realización de eventos que popicien la integración y desarrollo de los graduados de Ingeniería</t>
  </si>
  <si>
    <t>Eventos Realizados</t>
  </si>
  <si>
    <t>1 Torneo Deportivo, 2 Feria de oportunidades laborales y académicas, Apertura de una linea de fomento al emprendimiento "ideas y planes de negocios"
3. Evento Cultural.
4. Evento Académico (inlcuye celebración día del Ingeniero)</t>
  </si>
  <si>
    <t>Promover el reconocimiento y distinción de graduados destacados</t>
  </si>
  <si>
    <t>Graduados distinguidos por la Universidad</t>
  </si>
  <si>
    <t>Organización del Banco de Hojas de Vida de Graduados para la promover su vinculación laboral.</t>
  </si>
  <si>
    <t>Banco de HV de Graduados organizados</t>
  </si>
  <si>
    <t xml:space="preserve">Formacion de Publicos y Emprendimiento Cultural </t>
  </si>
  <si>
    <t>Formular políticas y proyectos para  la interacción universidad – sociedad en las diferentes manifestaciones culturales, artisticas, etnograficas, ludicas y literarias del sistema de museos de la Universidad del Magdalena .</t>
  </si>
  <si>
    <t xml:space="preserve">Total Facultad de Ingeniería </t>
  </si>
  <si>
    <t xml:space="preserve">Ciencias Basicas </t>
  </si>
  <si>
    <t>Promoción y divulgación de la producción científica y académica</t>
  </si>
  <si>
    <t>Fortalecimiento de Revistas Científicas Indexadas</t>
  </si>
  <si>
    <t>Mantener la indexación de la Revista INTROPICA</t>
  </si>
  <si>
    <t>Revista indexada en Publindex Categoría C
Publicación de volúmenes 6 y 7</t>
  </si>
  <si>
    <t>1
0</t>
  </si>
  <si>
    <t>1
2</t>
  </si>
  <si>
    <t xml:space="preserve">Total Ciencias Basicas </t>
  </si>
  <si>
    <t>IDEA</t>
  </si>
  <si>
    <t xml:space="preserve">Investigación orientada a la innovación y desarrollo tecnológico </t>
  </si>
  <si>
    <t>Programa de Semilleros de Investigación</t>
  </si>
  <si>
    <t>Fomentar la formación investigativa en los estudiantes de pregrado a Distancia</t>
  </si>
  <si>
    <t>Número de Semilleristas Activos</t>
  </si>
  <si>
    <t>Vicerrector de Investigación - Director del IDEA</t>
  </si>
  <si>
    <t>Total IDEA</t>
  </si>
  <si>
    <t xml:space="preserve">ORI - Oficina de Relaciones Internacionales </t>
  </si>
  <si>
    <t>Desarrollar un modelo de gestión de personal que eleve el nivel de formación y competencias del Talento Humano.</t>
  </si>
  <si>
    <t>Formación docente del profesorado</t>
  </si>
  <si>
    <t xml:space="preserve">Cualificación en docencia universitaria y en currículum y evaluación por competencias.
</t>
  </si>
  <si>
    <t xml:space="preserve">Fortalecer la formación docente en los componentes pedagógico, didáctico, de diseño curricular y de evaluación.
</t>
  </si>
  <si>
    <t>Número de Docentes Cualificados</t>
  </si>
  <si>
    <t>Número de Jornadas de Formación</t>
  </si>
  <si>
    <t xml:space="preserve">Total ORI </t>
  </si>
  <si>
    <t>Total CETEP</t>
  </si>
  <si>
    <t xml:space="preserve">Ciencias Empresariales </t>
  </si>
  <si>
    <t xml:space="preserve">Total Facultad de Ciencias Empresariales </t>
  </si>
  <si>
    <t xml:space="preserve">Total Facultades </t>
  </si>
  <si>
    <t xml:space="preserve">Ampliar la cobertura y la oferta académica en el pregrado y en el posgrado, así como en educación para el trabajo y el desarrollo humano </t>
  </si>
  <si>
    <t xml:space="preserve">No. De especializaciones </t>
  </si>
  <si>
    <t xml:space="preserve">No. De especializaciones en convenio </t>
  </si>
  <si>
    <t xml:space="preserve">No. De doctorados </t>
  </si>
  <si>
    <t xml:space="preserve">Facultad </t>
  </si>
  <si>
    <t xml:space="preserve">Ingenieria </t>
  </si>
  <si>
    <t xml:space="preserve">Educacion </t>
  </si>
  <si>
    <t xml:space="preserve">Humanidades </t>
  </si>
  <si>
    <t xml:space="preserve">Empresariales </t>
  </si>
  <si>
    <t xml:space="preserve">Especializacion </t>
  </si>
  <si>
    <t xml:space="preserve">Maestrias </t>
  </si>
  <si>
    <t xml:space="preserve">Doctorados </t>
  </si>
  <si>
    <t>Fortalecimiento del Proyecto de Vida Laboral</t>
  </si>
  <si>
    <t>Crear espacios que permitan fortalecer las relaciones universidad - empresa con la finalidad de consolidar la inserción laboral para el mejoramiento de su desempeño en su vida profesional.</t>
  </si>
  <si>
    <t xml:space="preserve">1200 Estudiantes de penúltimo semestre </t>
  </si>
  <si>
    <t>1400 estudiantes</t>
  </si>
  <si>
    <t>Habilidades y destrezas que poseen los estudiantes que iniciarán prácticas profesionales.</t>
  </si>
  <si>
    <t xml:space="preserve">120 Estudiantes en prácticas </t>
  </si>
  <si>
    <t>100 empleados</t>
  </si>
  <si>
    <t>Servicios que ofrecen las empresas vinculadas con el proceso de prácticas</t>
  </si>
  <si>
    <t xml:space="preserve"> 30 Empresas asociadas con el proceso de prácticas profesional</t>
  </si>
  <si>
    <t>100 empresas</t>
  </si>
  <si>
    <t>Mejoramiento de la gestión de la Dirección</t>
  </si>
  <si>
    <t>No. De Encuentros</t>
  </si>
  <si>
    <t xml:space="preserve">Educación Continuada </t>
  </si>
  <si>
    <t xml:space="preserve">No.de Diplomados </t>
  </si>
  <si>
    <t xml:space="preserve">No. Cursos </t>
  </si>
  <si>
    <t xml:space="preserve">No. Seminarios </t>
  </si>
  <si>
    <t xml:space="preserve">No. De proyectos ejecutados </t>
  </si>
  <si>
    <t xml:space="preserve">Promover estrategias de articulación y trabajo colaborativo para el desarrollo de investigaciones con la empresa privada y el sector público. </t>
  </si>
  <si>
    <t xml:space="preserve">No. De alianzas </t>
  </si>
  <si>
    <t xml:space="preserve">Posgrados </t>
  </si>
  <si>
    <t xml:space="preserve">Posgrados y Facultad de Ingeniería </t>
  </si>
  <si>
    <t xml:space="preserve">Ofertar diplomados, cursos y talleres no formal. </t>
  </si>
  <si>
    <t xml:space="preserve">Vicerrector de Extensión </t>
  </si>
  <si>
    <t xml:space="preserve">Consolidar un modelo de gestión que garantice el aseguramiento de la calidad en la institución </t>
  </si>
  <si>
    <t xml:space="preserve">Consolidar el sistema de gestión integral de la calidad </t>
  </si>
  <si>
    <t xml:space="preserve">Calidad de los servicios de Extensión y Proyección Social </t>
  </si>
  <si>
    <t xml:space="preserve">Mejorar el proceso de extensión y proyección social en los servicios y actividades. </t>
  </si>
  <si>
    <t xml:space="preserve">No.  De revisiones realizadas </t>
  </si>
  <si>
    <t>Seguimiento a la calidad de la prestación del servicio y satisfacción del cliente.</t>
  </si>
  <si>
    <t xml:space="preserve">% de satisfacción de los cliente </t>
  </si>
  <si>
    <t xml:space="preserve">Realizar mejoras al proceso </t>
  </si>
  <si>
    <t xml:space="preserve">No. De mejoras realizadas al proceso </t>
  </si>
  <si>
    <t>Estimular el uso y apropiación del conocimiento en la solución de problemas del entorno, así como la difusión y preservación del patrimonio cultural de las comunidades.</t>
  </si>
  <si>
    <t>Generar espacios  para  la interacción Universidad – sociedad en las diferentes manifestaciones culturales, artísticas, etnográficas, lúdicas y literarias del Sistema de Museos de la Universidad del Magdalena.</t>
  </si>
  <si>
    <t xml:space="preserve">Numero de exposiciones del Museo Etnográfico  </t>
  </si>
  <si>
    <t xml:space="preserve">CD LASO 10 producciones Grabado 50 años Unimagdalena </t>
  </si>
  <si>
    <t>Exposiciones itinerantes (Facultad de Humanidades)</t>
  </si>
  <si>
    <t xml:space="preserve">Coordinadores de los museos, Coordinadores  de Educación de los Museos, LASO , Direccion Cultural </t>
  </si>
  <si>
    <t xml:space="preserve">Numero de Encuentro de la Carpeta educativa </t>
  </si>
  <si>
    <t xml:space="preserve">Numero de presentaciones Musicales LASO </t>
  </si>
  <si>
    <t xml:space="preserve">Números de encuentro y festivales </t>
  </si>
  <si>
    <t>Coordinadores de los museos, Coordinadores  de Educación de los Museos, LASO , Direccion Cultural y Facultad de Humanidades.</t>
  </si>
  <si>
    <t xml:space="preserve">Difusión  y divulgación de las actividades culturales para  la formación de públicos y el desarrollo cultural de la comunidad  </t>
  </si>
  <si>
    <t xml:space="preserve">Divulgar y difundir el desarrollo cultural de la Región Caribe, en particular del Departamento del Magdalena y el Distrito de Santa Marta,  con la formación y el emprendimiento cultural en educación para el trabajo y el desarrollo humano </t>
  </si>
  <si>
    <t xml:space="preserve">Formulación de 5 técnicos Laborales en artes cultura y Sociedad </t>
  </si>
  <si>
    <t>Gabriel Castro - José Ignacio Granados</t>
  </si>
  <si>
    <t xml:space="preserve">Oferta de formación en Artes y Cultura </t>
  </si>
  <si>
    <t xml:space="preserve">Gabriel Castro, Daniel López, Enrique Campo, Wilmer Martínez, Ignacio Granados; Felipe Bolaño  </t>
  </si>
  <si>
    <t>Número Revista Galería</t>
  </si>
  <si>
    <t>Número de encuentros  lúdicos, artísticos y antropológicos realizados.</t>
  </si>
  <si>
    <t xml:space="preserve">Redes socioculturales formadas </t>
  </si>
  <si>
    <t xml:space="preserve">Publicación Boletines informativos </t>
  </si>
  <si>
    <t>publicación de una selección de  flipbook</t>
  </si>
  <si>
    <t>producción de blue ray de cortos de estudiantes (ficción, animación y documental) 2012</t>
  </si>
  <si>
    <t>Portafolio de servicios del sistema de museos.</t>
  </si>
  <si>
    <t>Álvaro González</t>
  </si>
  <si>
    <t>No. de asistentes a las cátedras</t>
  </si>
  <si>
    <t>Director Centro de Egresados, Álvaro Mercado Suárez</t>
  </si>
  <si>
    <t>Oficina del Centro dotada de: nuevo espacio físico, equipos de oficina y medios de comunicación.</t>
  </si>
  <si>
    <t xml:space="preserve">Creación de Centros de: Emprendimiento y de desarrollo Empresarial; Desarrollo de Software; Estudios Ambientales y de Biodiversidad </t>
  </si>
  <si>
    <t xml:space="preserve">Número de Centros creados e implementados </t>
  </si>
  <si>
    <t xml:space="preserve">Vicerrector de Extensión y Proyección Social </t>
  </si>
  <si>
    <t>Construcción de documento preliminar técnico laboral  en desarrollo local.</t>
  </si>
  <si>
    <t>Construcción de documento preliminar de programa de maestría en alto gobierno y desarrollo.</t>
  </si>
  <si>
    <t>Número de estudiantes y profesores Participación en actividades WAYRA</t>
  </si>
  <si>
    <t>Gestión de proyectos de desarrollo social y productivo</t>
  </si>
  <si>
    <t xml:space="preserve">Proyectos de Extensión y Proyección social </t>
  </si>
  <si>
    <t xml:space="preserve">Desarrollar proyectos de extensión que den soluciones a las necesidades del entorno en alianzas con alianzas estrategias.   </t>
  </si>
  <si>
    <t xml:space="preserve">Fortalecimiento y creación de programas de pregrado y posgrado en especialización y maestrías de profundización </t>
  </si>
  <si>
    <t xml:space="preserve">Creación de Especializaciones, Maestrías y Doctorados  </t>
  </si>
  <si>
    <t>Crear y obtener registros calificados programas de especializaciones, maestrías y doctorados para la ampliación de la oferta académica de posgrados.</t>
  </si>
  <si>
    <t xml:space="preserve">No. De maestrías </t>
  </si>
  <si>
    <t xml:space="preserve">Mejorar el proceso de Extensión y Proyección Social </t>
  </si>
  <si>
    <t>Revisiones periódicas al proceso y a los proyectos ejecutados por la Vicerrectoría.</t>
  </si>
</sst>
</file>

<file path=xl/styles.xml><?xml version="1.0" encoding="utf-8"?>
<styleSheet xmlns="http://schemas.openxmlformats.org/spreadsheetml/2006/main">
  <numFmts count="1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&quot;$&quot;\ #,##0"/>
    <numFmt numFmtId="168" formatCode="#,##0;[Red]#,##0"/>
    <numFmt numFmtId="169" formatCode="_(* #,##0_);_(* \(#,##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8"/>
      <name val="Verdana"/>
      <family val="2"/>
    </font>
    <font>
      <sz val="13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name val="Verdana"/>
      <family val="2"/>
    </font>
    <font>
      <sz val="9"/>
      <name val="Tahoma"/>
      <family val="0"/>
    </font>
    <font>
      <b/>
      <sz val="9"/>
      <name val="Tahoma"/>
      <family val="0"/>
    </font>
    <font>
      <sz val="10"/>
      <name val="Arial"/>
      <family val="2"/>
    </font>
    <font>
      <sz val="10"/>
      <color indexed="8"/>
      <name val="Verdana"/>
      <family val="2"/>
    </font>
    <font>
      <sz val="9"/>
      <color indexed="10"/>
      <name val="Verdana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0"/>
      <color indexed="8"/>
      <name val="Verdana"/>
      <family val="2"/>
    </font>
    <font>
      <b/>
      <sz val="9"/>
      <color indexed="10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3"/>
      <color theme="1"/>
      <name val="Verdana"/>
      <family val="2"/>
    </font>
    <font>
      <sz val="13"/>
      <color theme="1"/>
      <name val="Verdana"/>
      <family val="2"/>
    </font>
    <font>
      <sz val="8"/>
      <color theme="1"/>
      <name val="Verdana"/>
      <family val="2"/>
    </font>
    <font>
      <sz val="9"/>
      <color rgb="FFFF0000"/>
      <name val="Verdana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rgb="FFFF0000"/>
      <name val="Verdana"/>
      <family val="2"/>
    </font>
    <font>
      <b/>
      <sz val="12"/>
      <color theme="1"/>
      <name val="Verdan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84">
    <xf numFmtId="0" fontId="0" fillId="0" borderId="0" xfId="0" applyFont="1" applyAlignment="1">
      <alignment/>
    </xf>
    <xf numFmtId="0" fontId="55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56" fillId="0" borderId="0" xfId="0" applyNumberFormat="1" applyFont="1" applyFill="1" applyAlignment="1">
      <alignment horizontal="center" vertical="center" wrapText="1"/>
    </xf>
    <xf numFmtId="0" fontId="55" fillId="0" borderId="0" xfId="0" applyNumberFormat="1" applyFont="1" applyFill="1" applyAlignment="1">
      <alignment horizontal="left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9" fontId="59" fillId="0" borderId="10" xfId="0" applyNumberFormat="1" applyFont="1" applyFill="1" applyBorder="1" applyAlignment="1">
      <alignment horizontal="center" vertical="center" wrapText="1"/>
    </xf>
    <xf numFmtId="0" fontId="59" fillId="0" borderId="10" xfId="53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justify" vertical="center"/>
    </xf>
    <xf numFmtId="0" fontId="59" fillId="0" borderId="10" xfId="0" applyFont="1" applyBorder="1" applyAlignment="1">
      <alignment vertical="center"/>
    </xf>
    <xf numFmtId="0" fontId="59" fillId="0" borderId="10" xfId="0" applyNumberFormat="1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3" fontId="7" fillId="0" borderId="10" xfId="51" applyNumberFormat="1" applyFont="1" applyFill="1" applyBorder="1" applyAlignment="1">
      <alignment horizontal="left" vertical="center" wrapText="1"/>
      <protection/>
    </xf>
    <xf numFmtId="3" fontId="7" fillId="0" borderId="10" xfId="51" applyNumberFormat="1" applyFont="1" applyFill="1" applyBorder="1" applyAlignment="1">
      <alignment horizontal="center" vertical="center" wrapText="1"/>
      <protection/>
    </xf>
    <xf numFmtId="0" fontId="55" fillId="0" borderId="11" xfId="0" applyNumberFormat="1" applyFont="1" applyFill="1" applyBorder="1" applyAlignment="1">
      <alignment vertical="center" wrapText="1"/>
    </xf>
    <xf numFmtId="0" fontId="59" fillId="0" borderId="11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3" fontId="7" fillId="0" borderId="0" xfId="51" applyNumberFormat="1" applyFont="1" applyFill="1" applyBorder="1" applyAlignment="1">
      <alignment horizontal="left" vertical="center" wrapText="1"/>
      <protection/>
    </xf>
    <xf numFmtId="3" fontId="7" fillId="0" borderId="0" xfId="51" applyNumberFormat="1" applyFont="1" applyFill="1" applyBorder="1" applyAlignment="1">
      <alignment horizontal="center" vertical="center" wrapText="1"/>
      <protection/>
    </xf>
    <xf numFmtId="3" fontId="7" fillId="0" borderId="11" xfId="51" applyNumberFormat="1" applyFont="1" applyFill="1" applyBorder="1" applyAlignment="1">
      <alignment horizontal="center" vertical="center" wrapText="1"/>
      <protection/>
    </xf>
    <xf numFmtId="0" fontId="55" fillId="0" borderId="0" xfId="0" applyNumberFormat="1" applyFont="1" applyFill="1" applyBorder="1" applyAlignment="1">
      <alignment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14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167" fontId="55" fillId="0" borderId="15" xfId="0" applyNumberFormat="1" applyFont="1" applyFill="1" applyBorder="1" applyAlignment="1">
      <alignment horizontal="right" vertical="center" wrapText="1"/>
    </xf>
    <xf numFmtId="3" fontId="7" fillId="0" borderId="12" xfId="51" applyNumberFormat="1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167" fontId="59" fillId="0" borderId="16" xfId="0" applyNumberFormat="1" applyFont="1" applyFill="1" applyBorder="1" applyAlignment="1">
      <alignment horizontal="right" vertical="center"/>
    </xf>
    <xf numFmtId="3" fontId="7" fillId="0" borderId="11" xfId="51" applyNumberFormat="1" applyFont="1" applyFill="1" applyBorder="1" applyAlignment="1">
      <alignment horizontal="left" vertical="center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66" fontId="61" fillId="0" borderId="10" xfId="48" applyNumberFormat="1" applyFont="1" applyFill="1" applyBorder="1" applyAlignment="1">
      <alignment horizontal="center" vertical="center" wrapText="1"/>
    </xf>
    <xf numFmtId="167" fontId="55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56" fillId="16" borderId="17" xfId="0" applyNumberFormat="1" applyFont="1" applyFill="1" applyBorder="1" applyAlignment="1">
      <alignment horizontal="center" vertical="center" wrapText="1"/>
    </xf>
    <xf numFmtId="0" fontId="56" fillId="16" borderId="18" xfId="0" applyNumberFormat="1" applyFont="1" applyFill="1" applyBorder="1" applyAlignment="1">
      <alignment horizontal="center" vertical="center" wrapText="1"/>
    </xf>
    <xf numFmtId="0" fontId="56" fillId="34" borderId="18" xfId="0" applyNumberFormat="1" applyFont="1" applyFill="1" applyBorder="1" applyAlignment="1">
      <alignment horizontal="center" vertical="center" wrapText="1"/>
    </xf>
    <xf numFmtId="0" fontId="55" fillId="0" borderId="18" xfId="0" applyNumberFormat="1" applyFont="1" applyFill="1" applyBorder="1" applyAlignment="1">
      <alignment horizontal="center" vertical="center" wrapText="1"/>
    </xf>
    <xf numFmtId="0" fontId="55" fillId="0" borderId="18" xfId="0" applyNumberFormat="1" applyFont="1" applyFill="1" applyBorder="1" applyAlignment="1">
      <alignment vertical="center" wrapText="1"/>
    </xf>
    <xf numFmtId="0" fontId="56" fillId="16" borderId="19" xfId="0" applyNumberFormat="1" applyFont="1" applyFill="1" applyBorder="1" applyAlignment="1">
      <alignment horizontal="center" vertical="center" wrapText="1"/>
    </xf>
    <xf numFmtId="0" fontId="61" fillId="16" borderId="20" xfId="0" applyNumberFormat="1" applyFont="1" applyFill="1" applyBorder="1" applyAlignment="1">
      <alignment horizontal="center" vertical="center" wrapText="1"/>
    </xf>
    <xf numFmtId="0" fontId="61" fillId="16" borderId="21" xfId="0" applyNumberFormat="1" applyFont="1" applyFill="1" applyBorder="1" applyAlignment="1">
      <alignment horizontal="center" vertical="center" wrapText="1"/>
    </xf>
    <xf numFmtId="0" fontId="61" fillId="16" borderId="22" xfId="0" applyNumberFormat="1" applyFont="1" applyFill="1" applyBorder="1" applyAlignment="1">
      <alignment horizontal="center" vertical="center" wrapText="1"/>
    </xf>
    <xf numFmtId="0" fontId="61" fillId="34" borderId="23" xfId="0" applyNumberFormat="1" applyFont="1" applyFill="1" applyBorder="1" applyAlignment="1">
      <alignment horizontal="center" vertical="center" wrapText="1"/>
    </xf>
    <xf numFmtId="0" fontId="61" fillId="34" borderId="21" xfId="0" applyNumberFormat="1" applyFont="1" applyFill="1" applyBorder="1" applyAlignment="1">
      <alignment horizontal="center" vertical="center" wrapText="1"/>
    </xf>
    <xf numFmtId="0" fontId="61" fillId="34" borderId="22" xfId="0" applyNumberFormat="1" applyFont="1" applyFill="1" applyBorder="1" applyAlignment="1">
      <alignment horizontal="center" vertical="center" wrapText="1"/>
    </xf>
    <xf numFmtId="0" fontId="59" fillId="0" borderId="24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Alignment="1">
      <alignment vertical="center" wrapText="1"/>
    </xf>
    <xf numFmtId="0" fontId="17" fillId="0" borderId="14" xfId="0" applyNumberFormat="1" applyFont="1" applyFill="1" applyBorder="1" applyAlignment="1">
      <alignment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168" fontId="17" fillId="0" borderId="14" xfId="0" applyNumberFormat="1" applyFont="1" applyFill="1" applyBorder="1" applyAlignment="1">
      <alignment horizontal="center" vertical="center" wrapText="1"/>
    </xf>
    <xf numFmtId="3" fontId="57" fillId="0" borderId="14" xfId="0" applyNumberFormat="1" applyFont="1" applyFill="1" applyBorder="1" applyAlignment="1">
      <alignment horizontal="center" vertical="center" wrapText="1"/>
    </xf>
    <xf numFmtId="0" fontId="55" fillId="0" borderId="25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168" fontId="17" fillId="0" borderId="10" xfId="0" applyNumberFormat="1" applyFont="1" applyFill="1" applyBorder="1" applyAlignment="1">
      <alignment horizontal="center" vertical="center" wrapText="1"/>
    </xf>
    <xf numFmtId="0" fontId="55" fillId="0" borderId="16" xfId="0" applyNumberFormat="1" applyFont="1" applyFill="1" applyBorder="1" applyAlignment="1">
      <alignment horizontal="right" vertical="center" wrapText="1"/>
    </xf>
    <xf numFmtId="167" fontId="55" fillId="0" borderId="16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167" fontId="17" fillId="0" borderId="16" xfId="0" applyNumberFormat="1" applyFont="1" applyFill="1" applyBorder="1" applyAlignment="1">
      <alignment horizontal="righ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168" fontId="17" fillId="0" borderId="12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168" fontId="18" fillId="0" borderId="18" xfId="0" applyNumberFormat="1" applyFont="1" applyFill="1" applyBorder="1" applyAlignment="1">
      <alignment horizontal="center" vertical="center" wrapText="1"/>
    </xf>
    <xf numFmtId="0" fontId="56" fillId="0" borderId="26" xfId="0" applyNumberFormat="1" applyFont="1" applyFill="1" applyBorder="1" applyAlignment="1">
      <alignment horizontal="center" vertical="center" wrapText="1"/>
    </xf>
    <xf numFmtId="167" fontId="56" fillId="0" borderId="19" xfId="0" applyNumberFormat="1" applyFont="1" applyFill="1" applyBorder="1" applyAlignment="1">
      <alignment horizontal="righ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67" fontId="55" fillId="0" borderId="27" xfId="0" applyNumberFormat="1" applyFont="1" applyFill="1" applyBorder="1" applyAlignment="1">
      <alignment horizontal="right" vertical="center" wrapText="1"/>
    </xf>
    <xf numFmtId="167" fontId="0" fillId="0" borderId="16" xfId="0" applyNumberFormat="1" applyFont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7" fontId="0" fillId="0" borderId="15" xfId="0" applyNumberFormat="1" applyFont="1" applyBorder="1" applyAlignment="1">
      <alignment horizontal="right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167" fontId="54" fillId="0" borderId="19" xfId="0" applyNumberFormat="1" applyFont="1" applyBorder="1" applyAlignment="1">
      <alignment horizontal="right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vertical="center"/>
    </xf>
    <xf numFmtId="0" fontId="62" fillId="0" borderId="10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167" fontId="63" fillId="0" borderId="19" xfId="0" applyNumberFormat="1" applyFont="1" applyFill="1" applyBorder="1" applyAlignment="1">
      <alignment horizontal="right" vertical="center" wrapText="1"/>
    </xf>
    <xf numFmtId="0" fontId="59" fillId="0" borderId="11" xfId="0" applyFont="1" applyFill="1" applyBorder="1" applyAlignment="1">
      <alignment horizontal="center" vertical="center"/>
    </xf>
    <xf numFmtId="167" fontId="59" fillId="0" borderId="27" xfId="0" applyNumberFormat="1" applyFont="1" applyFill="1" applyBorder="1" applyAlignment="1">
      <alignment horizontal="right" vertical="center"/>
    </xf>
    <xf numFmtId="9" fontId="7" fillId="0" borderId="10" xfId="53" applyFont="1" applyFill="1" applyBorder="1" applyAlignment="1">
      <alignment horizontal="center" vertical="center" wrapText="1"/>
    </xf>
    <xf numFmtId="3" fontId="7" fillId="0" borderId="12" xfId="51" applyNumberFormat="1" applyFont="1" applyFill="1" applyBorder="1" applyAlignment="1">
      <alignment horizontal="left" vertical="center" wrapText="1"/>
      <protection/>
    </xf>
    <xf numFmtId="3" fontId="7" fillId="0" borderId="12" xfId="51" applyNumberFormat="1" applyFont="1" applyFill="1" applyBorder="1" applyAlignment="1">
      <alignment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167" fontId="59" fillId="0" borderId="15" xfId="0" applyNumberFormat="1" applyFont="1" applyFill="1" applyBorder="1" applyAlignment="1">
      <alignment horizontal="right" vertical="center"/>
    </xf>
    <xf numFmtId="3" fontId="6" fillId="0" borderId="18" xfId="51" applyNumberFormat="1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 wrapText="1"/>
    </xf>
    <xf numFmtId="167" fontId="61" fillId="0" borderId="19" xfId="0" applyNumberFormat="1" applyFont="1" applyFill="1" applyBorder="1" applyAlignment="1">
      <alignment horizontal="right" vertical="center"/>
    </xf>
    <xf numFmtId="0" fontId="55" fillId="0" borderId="28" xfId="0" applyNumberFormat="1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167" fontId="17" fillId="0" borderId="29" xfId="0" applyNumberFormat="1" applyFont="1" applyFill="1" applyBorder="1" applyAlignment="1">
      <alignment horizontal="right"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167" fontId="18" fillId="0" borderId="30" xfId="0" applyNumberFormat="1" applyFont="1" applyFill="1" applyBorder="1" applyAlignment="1">
      <alignment horizontal="right" vertical="center" wrapText="1"/>
    </xf>
    <xf numFmtId="0" fontId="55" fillId="0" borderId="31" xfId="0" applyNumberFormat="1" applyFont="1" applyFill="1" applyBorder="1" applyAlignment="1">
      <alignment vertical="center" wrapText="1"/>
    </xf>
    <xf numFmtId="0" fontId="55" fillId="0" borderId="13" xfId="0" applyNumberFormat="1" applyFont="1" applyFill="1" applyBorder="1" applyAlignment="1">
      <alignment horizontal="left" vertical="center" wrapText="1"/>
    </xf>
    <xf numFmtId="1" fontId="55" fillId="0" borderId="13" xfId="53" applyNumberFormat="1" applyFont="1" applyFill="1" applyBorder="1" applyAlignment="1">
      <alignment horizontal="center" vertical="center" wrapText="1"/>
    </xf>
    <xf numFmtId="169" fontId="55" fillId="0" borderId="13" xfId="46" applyNumberFormat="1" applyFont="1" applyFill="1" applyBorder="1" applyAlignment="1">
      <alignment horizontal="center" vertical="center" wrapText="1"/>
    </xf>
    <xf numFmtId="167" fontId="55" fillId="0" borderId="32" xfId="0" applyNumberFormat="1" applyFont="1" applyFill="1" applyBorder="1" applyAlignment="1">
      <alignment horizontal="right" vertical="center" wrapText="1"/>
    </xf>
    <xf numFmtId="0" fontId="56" fillId="0" borderId="18" xfId="0" applyNumberFormat="1" applyFont="1" applyFill="1" applyBorder="1" applyAlignment="1">
      <alignment horizontal="center" vertical="center" wrapText="1"/>
    </xf>
    <xf numFmtId="169" fontId="56" fillId="0" borderId="18" xfId="46" applyNumberFormat="1" applyFont="1" applyFill="1" applyBorder="1" applyAlignment="1">
      <alignment horizontal="center" vertical="center" wrapText="1"/>
    </xf>
    <xf numFmtId="167" fontId="56" fillId="0" borderId="30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vertical="center" wrapText="1"/>
    </xf>
    <xf numFmtId="167" fontId="65" fillId="0" borderId="0" xfId="0" applyNumberFormat="1" applyFont="1" applyFill="1" applyBorder="1" applyAlignment="1">
      <alignment vertical="center" wrapText="1"/>
    </xf>
    <xf numFmtId="0" fontId="55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59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164" fontId="61" fillId="0" borderId="10" xfId="48" applyFont="1" applyFill="1" applyBorder="1" applyAlignment="1">
      <alignment vertical="center"/>
    </xf>
    <xf numFmtId="0" fontId="59" fillId="0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167" fontId="55" fillId="0" borderId="12" xfId="0" applyNumberFormat="1" applyFont="1" applyFill="1" applyBorder="1" applyAlignment="1">
      <alignment horizontal="right" vertical="center" wrapText="1"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/>
    </xf>
    <xf numFmtId="3" fontId="65" fillId="0" borderId="10" xfId="0" applyNumberFormat="1" applyFont="1" applyFill="1" applyBorder="1" applyAlignment="1">
      <alignment vertical="center" wrapText="1"/>
    </xf>
    <xf numFmtId="164" fontId="61" fillId="0" borderId="0" xfId="48" applyFont="1" applyBorder="1" applyAlignment="1">
      <alignment vertical="center"/>
    </xf>
    <xf numFmtId="0" fontId="59" fillId="0" borderId="10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66" fontId="6" fillId="0" borderId="10" xfId="48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164" fontId="61" fillId="0" borderId="10" xfId="48" applyFont="1" applyFill="1" applyBorder="1" applyAlignment="1">
      <alignment vertical="center" wrapText="1"/>
    </xf>
    <xf numFmtId="164" fontId="61" fillId="0" borderId="10" xfId="48" applyFont="1" applyFill="1" applyBorder="1" applyAlignment="1">
      <alignment vertical="center"/>
    </xf>
    <xf numFmtId="0" fontId="59" fillId="0" borderId="12" xfId="0" applyNumberFormat="1" applyFont="1" applyFill="1" applyBorder="1" applyAlignment="1">
      <alignment horizontal="center"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9" fontId="7" fillId="0" borderId="12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166" fontId="7" fillId="0" borderId="12" xfId="48" applyNumberFormat="1" applyFont="1" applyFill="1" applyBorder="1" applyAlignment="1">
      <alignment horizontal="center" vertical="center" wrapText="1"/>
    </xf>
    <xf numFmtId="166" fontId="7" fillId="0" borderId="11" xfId="48" applyNumberFormat="1" applyFont="1" applyFill="1" applyBorder="1" applyAlignment="1">
      <alignment horizontal="center" vertical="center" wrapText="1"/>
    </xf>
    <xf numFmtId="166" fontId="7" fillId="0" borderId="10" xfId="48" applyNumberFormat="1" applyFont="1" applyFill="1" applyBorder="1" applyAlignment="1">
      <alignment horizontal="center" vertical="center" wrapText="1"/>
    </xf>
    <xf numFmtId="166" fontId="7" fillId="0" borderId="12" xfId="48" applyNumberFormat="1" applyFont="1" applyBorder="1" applyAlignment="1">
      <alignment horizontal="center" vertical="center"/>
    </xf>
    <xf numFmtId="166" fontId="7" fillId="0" borderId="13" xfId="48" applyNumberFormat="1" applyFont="1" applyBorder="1" applyAlignment="1">
      <alignment horizontal="center" vertical="center"/>
    </xf>
    <xf numFmtId="166" fontId="7" fillId="0" borderId="11" xfId="48" applyNumberFormat="1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3" fontId="7" fillId="0" borderId="10" xfId="51" applyNumberFormat="1" applyFont="1" applyFill="1" applyBorder="1" applyAlignment="1">
      <alignment horizontal="center" vertical="center" wrapText="1"/>
      <protection/>
    </xf>
    <xf numFmtId="0" fontId="55" fillId="0" borderId="10" xfId="0" applyNumberFormat="1" applyFont="1" applyFill="1" applyBorder="1" applyAlignment="1">
      <alignment horizontal="right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5" fillId="0" borderId="33" xfId="0" applyNumberFormat="1" applyFont="1" applyFill="1" applyBorder="1" applyAlignment="1">
      <alignment horizontal="center" vertical="center" wrapText="1"/>
    </xf>
    <xf numFmtId="0" fontId="55" fillId="0" borderId="34" xfId="0" applyNumberFormat="1" applyFont="1" applyFill="1" applyBorder="1" applyAlignment="1">
      <alignment horizontal="center" vertical="center" wrapText="1"/>
    </xf>
    <xf numFmtId="0" fontId="55" fillId="0" borderId="35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left" vertical="center" wrapText="1"/>
    </xf>
    <xf numFmtId="0" fontId="17" fillId="0" borderId="14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56" fillId="0" borderId="36" xfId="0" applyNumberFormat="1" applyFont="1" applyFill="1" applyBorder="1" applyAlignment="1">
      <alignment horizontal="center" vertical="center" wrapText="1"/>
    </xf>
    <xf numFmtId="0" fontId="56" fillId="0" borderId="26" xfId="0" applyNumberFormat="1" applyFont="1" applyFill="1" applyBorder="1" applyAlignment="1">
      <alignment horizontal="center" vertical="center" wrapText="1"/>
    </xf>
    <xf numFmtId="0" fontId="56" fillId="0" borderId="37" xfId="0" applyNumberFormat="1" applyFont="1" applyFill="1" applyBorder="1" applyAlignment="1">
      <alignment horizontal="center" vertical="center" wrapText="1"/>
    </xf>
    <xf numFmtId="0" fontId="55" fillId="0" borderId="38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left" vertical="center" wrapText="1"/>
    </xf>
    <xf numFmtId="0" fontId="62" fillId="0" borderId="10" xfId="0" applyNumberFormat="1" applyFont="1" applyFill="1" applyBorder="1" applyAlignment="1">
      <alignment horizontal="left" vertical="center" wrapText="1"/>
    </xf>
    <xf numFmtId="0" fontId="62" fillId="0" borderId="12" xfId="0" applyNumberFormat="1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center" vertical="center"/>
    </xf>
    <xf numFmtId="167" fontId="62" fillId="0" borderId="11" xfId="0" applyNumberFormat="1" applyFont="1" applyFill="1" applyBorder="1" applyAlignment="1">
      <alignment horizontal="right" vertical="center" wrapText="1"/>
    </xf>
    <xf numFmtId="167" fontId="62" fillId="0" borderId="10" xfId="0" applyNumberFormat="1" applyFont="1" applyFill="1" applyBorder="1" applyAlignment="1">
      <alignment horizontal="right" vertical="center" wrapText="1"/>
    </xf>
    <xf numFmtId="167" fontId="62" fillId="0" borderId="12" xfId="0" applyNumberFormat="1" applyFont="1" applyFill="1" applyBorder="1" applyAlignment="1">
      <alignment horizontal="right" vertical="center" wrapText="1"/>
    </xf>
    <xf numFmtId="0" fontId="63" fillId="0" borderId="36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3" fontId="7" fillId="0" borderId="12" xfId="51" applyNumberFormat="1" applyFont="1" applyFill="1" applyBorder="1" applyAlignment="1">
      <alignment horizontal="left" vertical="center" wrapText="1"/>
      <protection/>
    </xf>
    <xf numFmtId="3" fontId="7" fillId="0" borderId="13" xfId="51" applyNumberFormat="1" applyFont="1" applyFill="1" applyBorder="1" applyAlignment="1">
      <alignment horizontal="left" vertical="center" wrapText="1"/>
      <protection/>
    </xf>
    <xf numFmtId="3" fontId="7" fillId="0" borderId="11" xfId="51" applyNumberFormat="1" applyFont="1" applyFill="1" applyBorder="1" applyAlignment="1">
      <alignment horizontal="left" vertical="center" wrapText="1"/>
      <protection/>
    </xf>
    <xf numFmtId="3" fontId="7" fillId="0" borderId="13" xfId="51" applyNumberFormat="1" applyFont="1" applyFill="1" applyBorder="1" applyAlignment="1">
      <alignment vertical="center" wrapText="1"/>
      <protection/>
    </xf>
    <xf numFmtId="3" fontId="7" fillId="0" borderId="11" xfId="51" applyNumberFormat="1" applyFont="1" applyFill="1" applyBorder="1" applyAlignment="1">
      <alignment vertical="center" wrapText="1"/>
      <protection/>
    </xf>
    <xf numFmtId="0" fontId="19" fillId="0" borderId="36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/>
    </xf>
    <xf numFmtId="0" fontId="55" fillId="0" borderId="28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73"/>
  <sheetViews>
    <sheetView tabSelected="1" zoomScale="78" zoomScaleNormal="78"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2" sqref="A2:A48"/>
    </sheetView>
  </sheetViews>
  <sheetFormatPr defaultColWidth="11.421875" defaultRowHeight="15"/>
  <cols>
    <col min="1" max="1" width="23.7109375" style="4" customWidth="1"/>
    <col min="2" max="2" width="22.421875" style="4" customWidth="1"/>
    <col min="3" max="3" width="20.421875" style="1" customWidth="1"/>
    <col min="4" max="4" width="22.421875" style="4" customWidth="1"/>
    <col min="5" max="5" width="27.28125" style="1" customWidth="1"/>
    <col min="6" max="6" width="17.140625" style="2" customWidth="1"/>
    <col min="7" max="7" width="15.57421875" style="1" customWidth="1"/>
    <col min="8" max="8" width="34.7109375" style="2" hidden="1" customWidth="1"/>
    <col min="9" max="10" width="26.140625" style="3" hidden="1" customWidth="1"/>
    <col min="11" max="11" width="23.7109375" style="2" hidden="1" customWidth="1"/>
    <col min="12" max="12" width="24.8515625" style="2" hidden="1" customWidth="1"/>
    <col min="13" max="14" width="22.28125" style="2" hidden="1" customWidth="1"/>
    <col min="15" max="19" width="22.28125" style="1" hidden="1" customWidth="1"/>
    <col min="20" max="20" width="22.140625" style="1" hidden="1" customWidth="1"/>
    <col min="21" max="41" width="0" style="1" hidden="1" customWidth="1"/>
    <col min="42" max="42" width="20.140625" style="1" customWidth="1"/>
    <col min="43" max="43" width="23.00390625" style="1" customWidth="1"/>
    <col min="44" max="16384" width="11.421875" style="1" customWidth="1"/>
  </cols>
  <sheetData>
    <row r="1" spans="1:43" ht="78" customHeight="1" thickBot="1">
      <c r="A1" s="65" t="s">
        <v>12</v>
      </c>
      <c r="B1" s="66" t="s">
        <v>13</v>
      </c>
      <c r="C1" s="66" t="s">
        <v>14</v>
      </c>
      <c r="D1" s="66" t="s">
        <v>15</v>
      </c>
      <c r="E1" s="66" t="s">
        <v>16</v>
      </c>
      <c r="F1" s="66" t="s">
        <v>17</v>
      </c>
      <c r="G1" s="66" t="s">
        <v>18</v>
      </c>
      <c r="H1" s="67" t="s">
        <v>19</v>
      </c>
      <c r="I1" s="67" t="s">
        <v>20</v>
      </c>
      <c r="J1" s="67" t="s">
        <v>21</v>
      </c>
      <c r="K1" s="68" t="s">
        <v>0</v>
      </c>
      <c r="L1" s="68" t="s">
        <v>1</v>
      </c>
      <c r="M1" s="68" t="s">
        <v>2</v>
      </c>
      <c r="N1" s="68" t="s">
        <v>3</v>
      </c>
      <c r="O1" s="68" t="s">
        <v>4</v>
      </c>
      <c r="P1" s="68" t="s">
        <v>5</v>
      </c>
      <c r="Q1" s="68" t="s">
        <v>6</v>
      </c>
      <c r="R1" s="68" t="s">
        <v>7</v>
      </c>
      <c r="S1" s="68" t="s">
        <v>8</v>
      </c>
      <c r="T1" s="68" t="s">
        <v>9</v>
      </c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6" t="s">
        <v>22</v>
      </c>
      <c r="AQ1" s="70" t="s">
        <v>23</v>
      </c>
    </row>
    <row r="2" spans="1:43" ht="40.5" customHeight="1">
      <c r="A2" s="197" t="s">
        <v>261</v>
      </c>
      <c r="B2" s="196" t="s">
        <v>88</v>
      </c>
      <c r="C2" s="199" t="s">
        <v>73</v>
      </c>
      <c r="D2" s="199" t="s">
        <v>262</v>
      </c>
      <c r="E2" s="61" t="s">
        <v>45</v>
      </c>
      <c r="F2" s="62"/>
      <c r="G2" s="63">
        <v>6</v>
      </c>
      <c r="H2" s="64">
        <v>25000000</v>
      </c>
      <c r="I2" s="34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63" t="s">
        <v>51</v>
      </c>
      <c r="AQ2" s="64">
        <v>25000000</v>
      </c>
    </row>
    <row r="3" spans="1:43" ht="47.25" customHeight="1">
      <c r="A3" s="198"/>
      <c r="B3" s="185"/>
      <c r="C3" s="177"/>
      <c r="D3" s="177"/>
      <c r="E3" s="18" t="s">
        <v>263</v>
      </c>
      <c r="F3" s="19"/>
      <c r="G3" s="39">
        <v>8</v>
      </c>
      <c r="H3" s="21">
        <v>15000000</v>
      </c>
      <c r="I3" s="8"/>
      <c r="J3" s="8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39" t="s">
        <v>67</v>
      </c>
      <c r="AQ3" s="21">
        <v>30000000</v>
      </c>
    </row>
    <row r="4" spans="1:43" ht="40.5" customHeight="1">
      <c r="A4" s="198"/>
      <c r="B4" s="185"/>
      <c r="C4" s="177"/>
      <c r="D4" s="177"/>
      <c r="E4" s="18" t="s">
        <v>264</v>
      </c>
      <c r="F4" s="19"/>
      <c r="G4" s="39">
        <v>1</v>
      </c>
      <c r="H4" s="21">
        <v>3000000</v>
      </c>
      <c r="I4" s="8"/>
      <c r="J4" s="8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39" t="s">
        <v>51</v>
      </c>
      <c r="AQ4" s="21">
        <v>3000000</v>
      </c>
    </row>
    <row r="5" spans="1:43" ht="40.5" customHeight="1">
      <c r="A5" s="198"/>
      <c r="B5" s="185"/>
      <c r="C5" s="177"/>
      <c r="D5" s="177"/>
      <c r="E5" s="18" t="s">
        <v>46</v>
      </c>
      <c r="F5" s="19"/>
      <c r="G5" s="39">
        <v>10</v>
      </c>
      <c r="H5" s="21">
        <v>10000000</v>
      </c>
      <c r="I5" s="8"/>
      <c r="J5" s="8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39" t="s">
        <v>51</v>
      </c>
      <c r="AQ5" s="21">
        <v>10000000</v>
      </c>
    </row>
    <row r="6" spans="1:43" ht="40.5" customHeight="1">
      <c r="A6" s="198"/>
      <c r="B6" s="185"/>
      <c r="C6" s="177"/>
      <c r="D6" s="177"/>
      <c r="E6" s="18" t="s">
        <v>265</v>
      </c>
      <c r="F6" s="19">
        <v>10</v>
      </c>
      <c r="G6" s="39">
        <v>10</v>
      </c>
      <c r="H6" s="21"/>
      <c r="I6" s="8"/>
      <c r="J6" s="8"/>
      <c r="K6" s="6"/>
      <c r="L6" s="6"/>
      <c r="M6" s="6"/>
      <c r="N6" s="6"/>
      <c r="O6" s="6"/>
      <c r="P6" s="6"/>
      <c r="Q6" s="6"/>
      <c r="R6" s="6"/>
      <c r="S6" s="6"/>
      <c r="T6" s="6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39" t="s">
        <v>66</v>
      </c>
      <c r="AQ6" s="21">
        <v>3000000</v>
      </c>
    </row>
    <row r="7" spans="1:43" ht="30" customHeight="1">
      <c r="A7" s="198"/>
      <c r="B7" s="185"/>
      <c r="C7" s="177"/>
      <c r="D7" s="177"/>
      <c r="E7" s="20" t="s">
        <v>47</v>
      </c>
      <c r="F7" s="32"/>
      <c r="G7" s="32">
        <v>1</v>
      </c>
      <c r="H7" s="22">
        <v>5000000</v>
      </c>
      <c r="I7" s="8"/>
      <c r="J7" s="8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39" t="s">
        <v>51</v>
      </c>
      <c r="AQ7" s="22">
        <v>5000000</v>
      </c>
    </row>
    <row r="8" spans="1:43" ht="30" customHeight="1">
      <c r="A8" s="198"/>
      <c r="B8" s="185"/>
      <c r="C8" s="177"/>
      <c r="D8" s="177"/>
      <c r="E8" s="20" t="s">
        <v>48</v>
      </c>
      <c r="F8" s="32"/>
      <c r="G8" s="32">
        <v>10</v>
      </c>
      <c r="H8" s="22">
        <v>3000000</v>
      </c>
      <c r="I8" s="8"/>
      <c r="J8" s="8"/>
      <c r="K8" s="6"/>
      <c r="L8" s="6"/>
      <c r="M8" s="6"/>
      <c r="N8" s="6"/>
      <c r="O8" s="6"/>
      <c r="P8" s="6"/>
      <c r="Q8" s="6"/>
      <c r="R8" s="6"/>
      <c r="S8" s="6"/>
      <c r="T8" s="6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39" t="s">
        <v>266</v>
      </c>
      <c r="AQ8" s="22">
        <v>3000000</v>
      </c>
    </row>
    <row r="9" spans="1:43" ht="30" customHeight="1">
      <c r="A9" s="198"/>
      <c r="B9" s="185"/>
      <c r="C9" s="177"/>
      <c r="D9" s="177"/>
      <c r="E9" s="20" t="s">
        <v>49</v>
      </c>
      <c r="F9" s="32"/>
      <c r="G9" s="32">
        <v>10</v>
      </c>
      <c r="H9" s="22">
        <v>2000000</v>
      </c>
      <c r="I9" s="8"/>
      <c r="J9" s="8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39" t="s">
        <v>266</v>
      </c>
      <c r="AQ9" s="22">
        <v>2000000</v>
      </c>
    </row>
    <row r="10" spans="1:43" ht="30" customHeight="1">
      <c r="A10" s="198"/>
      <c r="B10" s="185"/>
      <c r="C10" s="177"/>
      <c r="D10" s="177"/>
      <c r="E10" s="11" t="s">
        <v>267</v>
      </c>
      <c r="F10" s="32"/>
      <c r="G10" s="32">
        <v>10</v>
      </c>
      <c r="H10" s="22">
        <v>5000000</v>
      </c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39" t="s">
        <v>266</v>
      </c>
      <c r="AQ10" s="22">
        <v>5000000</v>
      </c>
    </row>
    <row r="11" spans="1:43" ht="30" customHeight="1">
      <c r="A11" s="198"/>
      <c r="B11" s="185"/>
      <c r="C11" s="177"/>
      <c r="D11" s="177"/>
      <c r="E11" s="11" t="s">
        <v>50</v>
      </c>
      <c r="F11" s="32"/>
      <c r="G11" s="32">
        <v>20</v>
      </c>
      <c r="H11" s="22">
        <v>3000000</v>
      </c>
      <c r="I11" s="8"/>
      <c r="J11" s="8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39" t="s">
        <v>266</v>
      </c>
      <c r="AQ11" s="22">
        <v>3000000</v>
      </c>
    </row>
    <row r="12" spans="1:43" ht="30" customHeight="1">
      <c r="A12" s="198"/>
      <c r="B12" s="185"/>
      <c r="C12" s="177"/>
      <c r="D12" s="177"/>
      <c r="E12" s="11" t="s">
        <v>268</v>
      </c>
      <c r="F12" s="32"/>
      <c r="G12" s="32">
        <v>5</v>
      </c>
      <c r="H12" s="22">
        <v>3000000</v>
      </c>
      <c r="I12" s="8"/>
      <c r="J12" s="8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39" t="s">
        <v>266</v>
      </c>
      <c r="AQ12" s="22">
        <v>3000000</v>
      </c>
    </row>
    <row r="13" spans="1:43" ht="30" customHeight="1">
      <c r="A13" s="198"/>
      <c r="B13" s="185"/>
      <c r="C13" s="177"/>
      <c r="D13" s="177"/>
      <c r="E13" s="16" t="s">
        <v>269</v>
      </c>
      <c r="F13" s="32"/>
      <c r="G13" s="32">
        <v>5</v>
      </c>
      <c r="H13" s="22">
        <v>15000000</v>
      </c>
      <c r="I13" s="8"/>
      <c r="J13" s="8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39" t="s">
        <v>270</v>
      </c>
      <c r="AQ13" s="22">
        <f>15000000+7000000+5000000</f>
        <v>27000000</v>
      </c>
    </row>
    <row r="14" spans="1:43" ht="30" customHeight="1">
      <c r="A14" s="198"/>
      <c r="B14" s="185"/>
      <c r="C14" s="177"/>
      <c r="D14" s="177"/>
      <c r="E14" s="32" t="s">
        <v>63</v>
      </c>
      <c r="F14" s="32">
        <v>3</v>
      </c>
      <c r="G14" s="32">
        <v>4</v>
      </c>
      <c r="H14" s="23" t="s">
        <v>64</v>
      </c>
      <c r="I14" s="24" t="s">
        <v>65</v>
      </c>
      <c r="J14" s="23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39" t="s">
        <v>66</v>
      </c>
      <c r="AQ14" s="22">
        <v>25000000</v>
      </c>
    </row>
    <row r="15" spans="1:43" ht="43.5" customHeight="1">
      <c r="A15" s="198"/>
      <c r="B15" s="185"/>
      <c r="C15" s="177"/>
      <c r="D15" s="177"/>
      <c r="E15" s="26" t="s">
        <v>71</v>
      </c>
      <c r="F15" s="27" t="s">
        <v>72</v>
      </c>
      <c r="G15" s="27">
        <v>0</v>
      </c>
      <c r="H15" s="22"/>
      <c r="I15" s="8"/>
      <c r="J15" s="8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39" t="s">
        <v>81</v>
      </c>
      <c r="AQ15" s="22">
        <v>0</v>
      </c>
    </row>
    <row r="16" spans="1:43" ht="37.5" customHeight="1">
      <c r="A16" s="198"/>
      <c r="B16" s="185" t="s">
        <v>88</v>
      </c>
      <c r="C16" s="177" t="s">
        <v>271</v>
      </c>
      <c r="D16" s="177" t="s">
        <v>272</v>
      </c>
      <c r="E16" s="11" t="s">
        <v>273</v>
      </c>
      <c r="F16" s="32">
        <v>0</v>
      </c>
      <c r="G16" s="32">
        <v>5</v>
      </c>
      <c r="H16" s="8"/>
      <c r="I16" s="8"/>
      <c r="J16" s="8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16" t="s">
        <v>274</v>
      </c>
      <c r="AQ16" s="22">
        <v>15000000</v>
      </c>
    </row>
    <row r="17" spans="1:43" ht="21">
      <c r="A17" s="198"/>
      <c r="B17" s="185"/>
      <c r="C17" s="177"/>
      <c r="D17" s="177"/>
      <c r="E17" s="15" t="s">
        <v>52</v>
      </c>
      <c r="F17" s="32">
        <v>0</v>
      </c>
      <c r="G17" s="32">
        <v>1</v>
      </c>
      <c r="H17" s="8"/>
      <c r="I17" s="8"/>
      <c r="J17" s="8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16" t="s">
        <v>53</v>
      </c>
      <c r="AQ17" s="22">
        <v>25000000</v>
      </c>
    </row>
    <row r="18" spans="1:43" ht="52.5">
      <c r="A18" s="198"/>
      <c r="B18" s="185"/>
      <c r="C18" s="177"/>
      <c r="D18" s="177"/>
      <c r="E18" s="16" t="s">
        <v>275</v>
      </c>
      <c r="F18" s="32"/>
      <c r="G18" s="32">
        <v>8</v>
      </c>
      <c r="H18" s="8"/>
      <c r="I18" s="8"/>
      <c r="J18" s="8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16" t="s">
        <v>276</v>
      </c>
      <c r="AQ18" s="22">
        <v>50000000</v>
      </c>
    </row>
    <row r="19" spans="1:43" ht="14.25">
      <c r="A19" s="198"/>
      <c r="B19" s="185"/>
      <c r="C19" s="177"/>
      <c r="D19" s="177"/>
      <c r="E19" s="16" t="s">
        <v>277</v>
      </c>
      <c r="F19" s="32">
        <v>1</v>
      </c>
      <c r="G19" s="32">
        <v>1</v>
      </c>
      <c r="H19" s="8"/>
      <c r="I19" s="8"/>
      <c r="J19" s="8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32" t="s">
        <v>57</v>
      </c>
      <c r="AQ19" s="22">
        <v>25000000</v>
      </c>
    </row>
    <row r="20" spans="1:43" ht="21">
      <c r="A20" s="198"/>
      <c r="B20" s="185"/>
      <c r="C20" s="177"/>
      <c r="D20" s="177"/>
      <c r="E20" s="16" t="s">
        <v>54</v>
      </c>
      <c r="F20" s="32">
        <v>50</v>
      </c>
      <c r="G20" s="32">
        <v>80</v>
      </c>
      <c r="H20" s="8"/>
      <c r="I20" s="8"/>
      <c r="J20" s="8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32" t="s">
        <v>58</v>
      </c>
      <c r="AQ20" s="22">
        <v>3000000</v>
      </c>
    </row>
    <row r="21" spans="1:43" ht="21">
      <c r="A21" s="198"/>
      <c r="B21" s="185"/>
      <c r="C21" s="177"/>
      <c r="D21" s="177"/>
      <c r="E21" s="16" t="s">
        <v>55</v>
      </c>
      <c r="F21" s="32">
        <v>0</v>
      </c>
      <c r="G21" s="32">
        <v>4</v>
      </c>
      <c r="H21" s="8"/>
      <c r="I21" s="8"/>
      <c r="J21" s="8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32" t="s">
        <v>59</v>
      </c>
      <c r="AQ21" s="22">
        <v>15000000</v>
      </c>
    </row>
    <row r="22" spans="1:43" ht="52.5">
      <c r="A22" s="198"/>
      <c r="B22" s="185"/>
      <c r="C22" s="177"/>
      <c r="D22" s="177"/>
      <c r="E22" s="11" t="s">
        <v>278</v>
      </c>
      <c r="F22" s="32">
        <v>0</v>
      </c>
      <c r="G22" s="32">
        <v>6</v>
      </c>
      <c r="H22" s="8"/>
      <c r="I22" s="8"/>
      <c r="J22" s="8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16" t="s">
        <v>276</v>
      </c>
      <c r="AQ22" s="22">
        <v>6000000</v>
      </c>
    </row>
    <row r="23" spans="1:43" ht="52.5">
      <c r="A23" s="198"/>
      <c r="B23" s="185"/>
      <c r="C23" s="177"/>
      <c r="D23" s="177"/>
      <c r="E23" s="11" t="s">
        <v>279</v>
      </c>
      <c r="F23" s="32">
        <v>0</v>
      </c>
      <c r="G23" s="32">
        <v>4</v>
      </c>
      <c r="H23" s="8"/>
      <c r="I23" s="8"/>
      <c r="J23" s="8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16" t="s">
        <v>276</v>
      </c>
      <c r="AQ23" s="22">
        <v>2000000</v>
      </c>
    </row>
    <row r="24" spans="1:43" ht="52.5">
      <c r="A24" s="198"/>
      <c r="B24" s="185"/>
      <c r="C24" s="177"/>
      <c r="D24" s="177"/>
      <c r="E24" s="16" t="s">
        <v>280</v>
      </c>
      <c r="F24" s="32">
        <v>0</v>
      </c>
      <c r="G24" s="32">
        <v>3</v>
      </c>
      <c r="H24" s="8"/>
      <c r="I24" s="8"/>
      <c r="J24" s="8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6" t="s">
        <v>276</v>
      </c>
      <c r="AQ24" s="22">
        <v>5000000</v>
      </c>
    </row>
    <row r="25" spans="1:43" ht="21">
      <c r="A25" s="198"/>
      <c r="B25" s="185"/>
      <c r="C25" s="177"/>
      <c r="D25" s="177"/>
      <c r="E25" s="11" t="s">
        <v>56</v>
      </c>
      <c r="F25" s="12">
        <v>0.3</v>
      </c>
      <c r="G25" s="12">
        <v>1</v>
      </c>
      <c r="H25" s="8"/>
      <c r="I25" s="8"/>
      <c r="J25" s="8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16" t="s">
        <v>60</v>
      </c>
      <c r="AQ25" s="22">
        <v>5000000</v>
      </c>
    </row>
    <row r="26" spans="1:43" ht="21">
      <c r="A26" s="198"/>
      <c r="B26" s="185"/>
      <c r="C26" s="177"/>
      <c r="D26" s="177"/>
      <c r="E26" s="11" t="s">
        <v>68</v>
      </c>
      <c r="F26" s="25">
        <v>0.08</v>
      </c>
      <c r="G26" s="25">
        <v>0.1</v>
      </c>
      <c r="H26" s="8"/>
      <c r="I26" s="8"/>
      <c r="J26" s="8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6" t="s">
        <v>66</v>
      </c>
      <c r="AQ26" s="22">
        <v>2000000</v>
      </c>
    </row>
    <row r="27" spans="1:43" ht="21">
      <c r="A27" s="198"/>
      <c r="B27" s="185"/>
      <c r="C27" s="177"/>
      <c r="D27" s="177"/>
      <c r="E27" s="11" t="s">
        <v>281</v>
      </c>
      <c r="F27" s="25">
        <v>0</v>
      </c>
      <c r="G27" s="25">
        <v>1</v>
      </c>
      <c r="H27" s="8"/>
      <c r="I27" s="8"/>
      <c r="J27" s="8"/>
      <c r="K27" s="6"/>
      <c r="L27" s="6"/>
      <c r="M27" s="6"/>
      <c r="N27" s="6"/>
      <c r="O27" s="6"/>
      <c r="P27" s="6"/>
      <c r="Q27" s="6"/>
      <c r="R27" s="6"/>
      <c r="S27" s="6"/>
      <c r="T27" s="6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16" t="s">
        <v>66</v>
      </c>
      <c r="AQ27" s="22">
        <v>3000000</v>
      </c>
    </row>
    <row r="28" spans="1:89" ht="31.5">
      <c r="A28" s="198"/>
      <c r="B28" s="185"/>
      <c r="C28" s="177"/>
      <c r="D28" s="177"/>
      <c r="E28" s="11" t="s">
        <v>282</v>
      </c>
      <c r="F28" s="25">
        <v>2</v>
      </c>
      <c r="G28" s="25">
        <v>1</v>
      </c>
      <c r="H28" s="8"/>
      <c r="I28" s="8"/>
      <c r="J28" s="8"/>
      <c r="K28" s="6"/>
      <c r="L28" s="6"/>
      <c r="M28" s="6"/>
      <c r="N28" s="6"/>
      <c r="O28" s="6"/>
      <c r="P28" s="6"/>
      <c r="Q28" s="6"/>
      <c r="R28" s="6"/>
      <c r="S28" s="6"/>
      <c r="T28" s="6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16" t="s">
        <v>66</v>
      </c>
      <c r="AQ28" s="22">
        <v>5000000</v>
      </c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</row>
    <row r="29" spans="1:89" ht="52.5">
      <c r="A29" s="198"/>
      <c r="B29" s="185"/>
      <c r="C29" s="177"/>
      <c r="D29" s="177"/>
      <c r="E29" s="11" t="s">
        <v>283</v>
      </c>
      <c r="F29" s="25">
        <v>0</v>
      </c>
      <c r="G29" s="25">
        <v>1</v>
      </c>
      <c r="H29" s="8"/>
      <c r="I29" s="8"/>
      <c r="J29" s="8"/>
      <c r="K29" s="6"/>
      <c r="L29" s="6"/>
      <c r="M29" s="6"/>
      <c r="N29" s="6"/>
      <c r="O29" s="6"/>
      <c r="P29" s="6"/>
      <c r="Q29" s="6"/>
      <c r="R29" s="6"/>
      <c r="S29" s="6"/>
      <c r="T29" s="6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16" t="s">
        <v>276</v>
      </c>
      <c r="AQ29" s="22">
        <v>5000000</v>
      </c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</row>
    <row r="30" spans="1:89" ht="14.25">
      <c r="A30" s="198"/>
      <c r="B30" s="185"/>
      <c r="C30" s="177"/>
      <c r="D30" s="177"/>
      <c r="E30" s="14" t="s">
        <v>91</v>
      </c>
      <c r="F30" s="17"/>
      <c r="G30" s="17">
        <v>13</v>
      </c>
      <c r="H30" s="6"/>
      <c r="I30" s="8"/>
      <c r="J30" s="8"/>
      <c r="K30" s="6"/>
      <c r="L30" s="6"/>
      <c r="M30" s="6"/>
      <c r="N30" s="6"/>
      <c r="O30" s="6"/>
      <c r="P30" s="6"/>
      <c r="Q30" s="6"/>
      <c r="R30" s="6"/>
      <c r="S30" s="6"/>
      <c r="T30" s="6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177" t="s">
        <v>284</v>
      </c>
      <c r="AQ30" s="178">
        <v>20000000</v>
      </c>
      <c r="AW30" s="45"/>
      <c r="AX30" s="45"/>
      <c r="AY30" s="46"/>
      <c r="AZ30" s="46"/>
      <c r="BA30" s="47"/>
      <c r="BB30" s="47"/>
      <c r="BC30" s="47"/>
      <c r="BD30" s="47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186"/>
      <c r="CG30" s="176"/>
      <c r="CH30" s="45"/>
      <c r="CI30" s="45"/>
      <c r="CJ30" s="45"/>
      <c r="CK30" s="45"/>
    </row>
    <row r="31" spans="1:89" ht="14.25">
      <c r="A31" s="198"/>
      <c r="B31" s="185"/>
      <c r="C31" s="177"/>
      <c r="D31" s="177"/>
      <c r="E31" s="14" t="s">
        <v>285</v>
      </c>
      <c r="F31" s="17"/>
      <c r="G31" s="17">
        <f>150*10</f>
        <v>1500</v>
      </c>
      <c r="H31" s="6"/>
      <c r="I31" s="8"/>
      <c r="J31" s="8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177"/>
      <c r="AQ31" s="178"/>
      <c r="AW31" s="45"/>
      <c r="AX31" s="45"/>
      <c r="AY31" s="46"/>
      <c r="AZ31" s="46"/>
      <c r="BA31" s="47"/>
      <c r="BB31" s="47"/>
      <c r="BC31" s="47"/>
      <c r="BD31" s="47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186"/>
      <c r="CG31" s="176"/>
      <c r="CH31" s="45"/>
      <c r="CI31" s="45"/>
      <c r="CJ31" s="45"/>
      <c r="CK31" s="45"/>
    </row>
    <row r="32" spans="1:89" ht="112.5" customHeight="1">
      <c r="A32" s="198"/>
      <c r="B32" s="185" t="s">
        <v>89</v>
      </c>
      <c r="C32" s="179" t="s">
        <v>25</v>
      </c>
      <c r="D32" s="180" t="s">
        <v>26</v>
      </c>
      <c r="E32" s="11" t="s">
        <v>62</v>
      </c>
      <c r="F32" s="12">
        <v>0.2</v>
      </c>
      <c r="G32" s="12">
        <v>1</v>
      </c>
      <c r="H32" s="6" t="s">
        <v>10</v>
      </c>
      <c r="I32" s="5" t="e">
        <f>+I33-#REF!</f>
        <v>#REF!</v>
      </c>
      <c r="J32" s="5"/>
      <c r="K32" s="5" t="e">
        <f>+K33-#REF!</f>
        <v>#REF!</v>
      </c>
      <c r="L32" s="5" t="e">
        <f>+L33-#REF!</f>
        <v>#REF!</v>
      </c>
      <c r="M32" s="5" t="e">
        <f>+M33-#REF!</f>
        <v>#REF!</v>
      </c>
      <c r="N32" s="5" t="e">
        <f>+N33-#REF!</f>
        <v>#REF!</v>
      </c>
      <c r="O32" s="5" t="e">
        <f>+O33-#REF!</f>
        <v>#REF!</v>
      </c>
      <c r="P32" s="5" t="e">
        <f>+P33-#REF!</f>
        <v>#REF!</v>
      </c>
      <c r="Q32" s="5" t="e">
        <f>+Q33-#REF!</f>
        <v>#REF!</v>
      </c>
      <c r="R32" s="5" t="e">
        <f>+R33-#REF!</f>
        <v>#REF!</v>
      </c>
      <c r="S32" s="5" t="e">
        <f>+S33-#REF!</f>
        <v>#REF!</v>
      </c>
      <c r="T32" s="5" t="e">
        <f>+T33-#REF!</f>
        <v>#REF!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182" t="s">
        <v>286</v>
      </c>
      <c r="AQ32" s="181">
        <f>390576380+20000000</f>
        <v>410576380</v>
      </c>
      <c r="AW32" s="45"/>
      <c r="AX32" s="45"/>
      <c r="AY32" s="46"/>
      <c r="AZ32" s="46"/>
      <c r="BA32" s="47"/>
      <c r="BB32" s="47"/>
      <c r="BC32" s="47"/>
      <c r="BD32" s="47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186"/>
      <c r="CG32" s="176"/>
      <c r="CH32" s="45"/>
      <c r="CI32" s="45"/>
      <c r="CJ32" s="45"/>
      <c r="CK32" s="45"/>
    </row>
    <row r="33" spans="1:89" ht="112.5" customHeight="1">
      <c r="A33" s="198"/>
      <c r="B33" s="185"/>
      <c r="C33" s="179"/>
      <c r="D33" s="180"/>
      <c r="E33" s="11" t="s">
        <v>287</v>
      </c>
      <c r="F33" s="12">
        <v>0.3</v>
      </c>
      <c r="G33" s="12">
        <v>1</v>
      </c>
      <c r="H33" s="8" t="s">
        <v>11</v>
      </c>
      <c r="I33" s="40">
        <f>+SUM(K33:T33)</f>
        <v>7087862447.525001</v>
      </c>
      <c r="J33" s="40"/>
      <c r="K33" s="40">
        <v>342013048</v>
      </c>
      <c r="L33" s="40">
        <v>1289902952</v>
      </c>
      <c r="M33" s="40">
        <v>1670990620</v>
      </c>
      <c r="N33" s="40">
        <v>2347889904</v>
      </c>
      <c r="O33" s="40">
        <v>970461000</v>
      </c>
      <c r="P33" s="40">
        <v>118388659</v>
      </c>
      <c r="Q33" s="40">
        <v>192539829.6</v>
      </c>
      <c r="R33" s="40">
        <v>6000000</v>
      </c>
      <c r="S33" s="40">
        <v>47700000</v>
      </c>
      <c r="T33" s="40">
        <v>101976434.925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182"/>
      <c r="AQ33" s="181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</row>
    <row r="34" spans="1:43" ht="112.5" customHeight="1">
      <c r="A34" s="198"/>
      <c r="B34" s="185"/>
      <c r="C34" s="179"/>
      <c r="D34" s="180"/>
      <c r="E34" s="11" t="s">
        <v>27</v>
      </c>
      <c r="F34" s="13">
        <v>0</v>
      </c>
      <c r="G34" s="13">
        <v>1</v>
      </c>
      <c r="H34" s="6"/>
      <c r="I34" s="9"/>
      <c r="J34" s="9"/>
      <c r="K34" s="183">
        <f>+SUM(K33:N33)</f>
        <v>5650796524</v>
      </c>
      <c r="L34" s="183"/>
      <c r="M34" s="183"/>
      <c r="N34" s="183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182"/>
      <c r="AQ34" s="181"/>
    </row>
    <row r="35" spans="1:48" ht="73.5" customHeight="1">
      <c r="A35" s="198"/>
      <c r="B35" s="30" t="s">
        <v>90</v>
      </c>
      <c r="C35" s="32" t="s">
        <v>288</v>
      </c>
      <c r="D35" s="32" t="s">
        <v>28</v>
      </c>
      <c r="E35" s="31" t="s">
        <v>289</v>
      </c>
      <c r="F35" s="32">
        <v>2</v>
      </c>
      <c r="G35" s="32">
        <v>5</v>
      </c>
      <c r="H35" s="6"/>
      <c r="I35" s="9"/>
      <c r="J35" s="9"/>
      <c r="K35" s="10"/>
      <c r="L35" s="10"/>
      <c r="M35" s="10"/>
      <c r="N35" s="10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32" t="s">
        <v>290</v>
      </c>
      <c r="AQ35" s="59">
        <f>100278320+12000000</f>
        <v>112278320</v>
      </c>
      <c r="AT35" s="42"/>
      <c r="AU35" s="43"/>
      <c r="AV35" s="43"/>
    </row>
    <row r="36" spans="1:43" ht="21" customHeight="1">
      <c r="A36" s="198"/>
      <c r="B36" s="200" t="s">
        <v>93</v>
      </c>
      <c r="C36" s="187" t="s">
        <v>30</v>
      </c>
      <c r="D36" s="187" t="s">
        <v>31</v>
      </c>
      <c r="E36" s="14" t="s">
        <v>35</v>
      </c>
      <c r="F36" s="17">
        <v>0</v>
      </c>
      <c r="G36" s="17">
        <v>1</v>
      </c>
      <c r="H36" s="6"/>
      <c r="I36" s="8"/>
      <c r="J36" s="8"/>
      <c r="K36" s="6"/>
      <c r="L36" s="6"/>
      <c r="M36" s="6"/>
      <c r="N36" s="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188" t="s">
        <v>42</v>
      </c>
      <c r="AQ36" s="191">
        <v>20000000</v>
      </c>
    </row>
    <row r="37" spans="1:43" ht="31.5">
      <c r="A37" s="198"/>
      <c r="B37" s="201"/>
      <c r="C37" s="187"/>
      <c r="D37" s="187"/>
      <c r="E37" s="14" t="s">
        <v>291</v>
      </c>
      <c r="F37" s="17">
        <v>0</v>
      </c>
      <c r="G37" s="17">
        <v>1</v>
      </c>
      <c r="H37" s="6"/>
      <c r="I37" s="8"/>
      <c r="J37" s="8"/>
      <c r="K37" s="6"/>
      <c r="L37" s="6"/>
      <c r="M37" s="6"/>
      <c r="N37" s="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188"/>
      <c r="AQ37" s="191"/>
    </row>
    <row r="38" spans="1:43" ht="42">
      <c r="A38" s="198"/>
      <c r="B38" s="201"/>
      <c r="C38" s="187"/>
      <c r="D38" s="187"/>
      <c r="E38" s="14" t="s">
        <v>292</v>
      </c>
      <c r="F38" s="17">
        <v>0</v>
      </c>
      <c r="G38" s="17">
        <v>1</v>
      </c>
      <c r="H38" s="6"/>
      <c r="I38" s="8"/>
      <c r="J38" s="8"/>
      <c r="K38" s="6"/>
      <c r="L38" s="6"/>
      <c r="M38" s="6"/>
      <c r="N38" s="6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188"/>
      <c r="AQ38" s="191"/>
    </row>
    <row r="39" spans="1:43" ht="14.25">
      <c r="A39" s="198"/>
      <c r="B39" s="201"/>
      <c r="C39" s="203" t="s">
        <v>241</v>
      </c>
      <c r="D39" s="203" t="s">
        <v>250</v>
      </c>
      <c r="E39" s="14" t="s">
        <v>242</v>
      </c>
      <c r="F39" s="160">
        <f>3+8</f>
        <v>11</v>
      </c>
      <c r="G39" s="160">
        <f>11+8</f>
        <v>19</v>
      </c>
      <c r="H39" s="159"/>
      <c r="I39" s="158"/>
      <c r="J39" s="158"/>
      <c r="K39" s="159"/>
      <c r="L39" s="159"/>
      <c r="M39" s="159"/>
      <c r="N39" s="159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206" t="s">
        <v>251</v>
      </c>
      <c r="AQ39" s="161"/>
    </row>
    <row r="40" spans="1:43" ht="14.25">
      <c r="A40" s="198"/>
      <c r="B40" s="201"/>
      <c r="C40" s="204"/>
      <c r="D40" s="204"/>
      <c r="E40" s="14" t="s">
        <v>243</v>
      </c>
      <c r="F40" s="160">
        <v>15</v>
      </c>
      <c r="G40" s="160">
        <v>21</v>
      </c>
      <c r="H40" s="159"/>
      <c r="I40" s="158"/>
      <c r="J40" s="158"/>
      <c r="K40" s="159"/>
      <c r="L40" s="159"/>
      <c r="M40" s="159"/>
      <c r="N40" s="159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207"/>
      <c r="AQ40" s="161"/>
    </row>
    <row r="41" spans="1:43" ht="14.25">
      <c r="A41" s="198"/>
      <c r="B41" s="202"/>
      <c r="C41" s="205"/>
      <c r="D41" s="205"/>
      <c r="E41" s="14" t="s">
        <v>244</v>
      </c>
      <c r="F41" s="160"/>
      <c r="G41" s="160"/>
      <c r="H41" s="159"/>
      <c r="I41" s="158"/>
      <c r="J41" s="158"/>
      <c r="K41" s="159"/>
      <c r="L41" s="159"/>
      <c r="M41" s="159"/>
      <c r="N41" s="159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208"/>
      <c r="AQ41" s="161"/>
    </row>
    <row r="42" spans="1:43" ht="33.75" customHeight="1">
      <c r="A42" s="198"/>
      <c r="B42" s="185" t="s">
        <v>93</v>
      </c>
      <c r="C42" s="189" t="s">
        <v>32</v>
      </c>
      <c r="D42" s="189" t="s">
        <v>33</v>
      </c>
      <c r="E42" s="15" t="s">
        <v>36</v>
      </c>
      <c r="F42" s="32">
        <v>1800</v>
      </c>
      <c r="G42" s="32">
        <v>2000</v>
      </c>
      <c r="H42" s="6"/>
      <c r="I42" s="8"/>
      <c r="J42" s="8"/>
      <c r="K42" s="6"/>
      <c r="L42" s="6"/>
      <c r="M42" s="6"/>
      <c r="N42" s="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177" t="s">
        <v>43</v>
      </c>
      <c r="AQ42" s="190">
        <v>50000000</v>
      </c>
    </row>
    <row r="43" spans="1:43" ht="33.75" customHeight="1">
      <c r="A43" s="198"/>
      <c r="B43" s="185"/>
      <c r="C43" s="189"/>
      <c r="D43" s="189"/>
      <c r="E43" s="11" t="s">
        <v>37</v>
      </c>
      <c r="F43" s="32">
        <v>13</v>
      </c>
      <c r="G43" s="32">
        <v>15</v>
      </c>
      <c r="H43" s="6"/>
      <c r="I43" s="8"/>
      <c r="J43" s="8"/>
      <c r="K43" s="6"/>
      <c r="L43" s="6"/>
      <c r="M43" s="6"/>
      <c r="N43" s="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177"/>
      <c r="AQ43" s="190"/>
    </row>
    <row r="44" spans="1:43" ht="33.75" customHeight="1">
      <c r="A44" s="198"/>
      <c r="B44" s="185"/>
      <c r="C44" s="189"/>
      <c r="D44" s="189"/>
      <c r="E44" s="16" t="s">
        <v>38</v>
      </c>
      <c r="F44" s="32">
        <v>0</v>
      </c>
      <c r="G44" s="32">
        <v>100</v>
      </c>
      <c r="H44" s="6"/>
      <c r="I44" s="8"/>
      <c r="J44" s="8"/>
      <c r="K44" s="6"/>
      <c r="L44" s="6"/>
      <c r="M44" s="6"/>
      <c r="N44" s="6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177"/>
      <c r="AQ44" s="190"/>
    </row>
    <row r="45" spans="1:43" ht="33.75" customHeight="1">
      <c r="A45" s="198"/>
      <c r="B45" s="194" t="s">
        <v>94</v>
      </c>
      <c r="C45" s="189" t="s">
        <v>106</v>
      </c>
      <c r="D45" s="189" t="s">
        <v>111</v>
      </c>
      <c r="E45" s="16" t="s">
        <v>86</v>
      </c>
      <c r="F45" s="32">
        <v>0</v>
      </c>
      <c r="G45" s="32">
        <v>30</v>
      </c>
      <c r="H45" s="32">
        <v>30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177" t="s">
        <v>85</v>
      </c>
      <c r="AQ45" s="60">
        <v>0</v>
      </c>
    </row>
    <row r="46" spans="1:43" ht="33.75" customHeight="1">
      <c r="A46" s="198"/>
      <c r="B46" s="195"/>
      <c r="C46" s="189"/>
      <c r="D46" s="189"/>
      <c r="E46" s="16" t="s">
        <v>293</v>
      </c>
      <c r="F46" s="32">
        <v>0</v>
      </c>
      <c r="G46" s="32">
        <v>30</v>
      </c>
      <c r="H46" s="32">
        <v>30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177"/>
      <c r="AQ46" s="60">
        <v>0</v>
      </c>
    </row>
    <row r="47" spans="1:43" ht="33.75" customHeight="1">
      <c r="A47" s="198"/>
      <c r="B47" s="195"/>
      <c r="C47" s="189"/>
      <c r="D47" s="189"/>
      <c r="E47" s="16" t="s">
        <v>107</v>
      </c>
      <c r="F47" s="32">
        <v>10</v>
      </c>
      <c r="G47" s="32">
        <v>15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177" t="s">
        <v>66</v>
      </c>
      <c r="AQ47" s="60" t="s">
        <v>109</v>
      </c>
    </row>
    <row r="48" spans="1:43" ht="33.75" customHeight="1">
      <c r="A48" s="198"/>
      <c r="B48" s="196"/>
      <c r="C48" s="189"/>
      <c r="D48" s="189"/>
      <c r="E48" s="16" t="s">
        <v>108</v>
      </c>
      <c r="F48" s="32">
        <v>1</v>
      </c>
      <c r="G48" s="32">
        <v>2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177"/>
      <c r="AQ48" s="60">
        <v>0</v>
      </c>
    </row>
    <row r="49" spans="1:43" ht="33.75" customHeight="1">
      <c r="A49" s="165"/>
      <c r="B49" s="164" t="s">
        <v>294</v>
      </c>
      <c r="C49" s="171" t="s">
        <v>295</v>
      </c>
      <c r="D49" s="171" t="s">
        <v>296</v>
      </c>
      <c r="E49" s="16" t="s">
        <v>245</v>
      </c>
      <c r="F49" s="166">
        <f>15+2</f>
        <v>17</v>
      </c>
      <c r="G49" s="166">
        <f>15+3</f>
        <v>18</v>
      </c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72"/>
    </row>
    <row r="50" spans="1:43" ht="42" customHeight="1">
      <c r="A50" s="221" t="s">
        <v>61</v>
      </c>
      <c r="B50" s="192" t="s">
        <v>92</v>
      </c>
      <c r="C50" s="192" t="s">
        <v>229</v>
      </c>
      <c r="D50" s="192" t="s">
        <v>230</v>
      </c>
      <c r="E50" s="167" t="s">
        <v>39</v>
      </c>
      <c r="F50" s="231" t="s">
        <v>231</v>
      </c>
      <c r="G50" s="231" t="s">
        <v>232</v>
      </c>
      <c r="H50" s="6"/>
      <c r="I50" s="8"/>
      <c r="J50" s="8"/>
      <c r="K50" s="6"/>
      <c r="L50" s="6"/>
      <c r="M50" s="6"/>
      <c r="N50" s="6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32" t="s">
        <v>44</v>
      </c>
      <c r="AQ50" s="225">
        <v>46905000</v>
      </c>
    </row>
    <row r="51" spans="1:43" ht="42" customHeight="1">
      <c r="A51" s="222"/>
      <c r="B51" s="193"/>
      <c r="C51" s="193"/>
      <c r="D51" s="193"/>
      <c r="E51" s="167" t="s">
        <v>233</v>
      </c>
      <c r="F51" s="232"/>
      <c r="G51" s="232"/>
      <c r="H51" s="159"/>
      <c r="I51" s="158"/>
      <c r="J51" s="158"/>
      <c r="K51" s="159"/>
      <c r="L51" s="159"/>
      <c r="M51" s="159"/>
      <c r="N51" s="159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157" t="s">
        <v>44</v>
      </c>
      <c r="AQ51" s="226"/>
    </row>
    <row r="52" spans="1:43" ht="42" customHeight="1">
      <c r="A52" s="222"/>
      <c r="B52" s="193"/>
      <c r="C52" s="193"/>
      <c r="D52" s="193"/>
      <c r="E52" s="167" t="s">
        <v>40</v>
      </c>
      <c r="F52" s="167">
        <v>0</v>
      </c>
      <c r="G52" s="168" t="s">
        <v>234</v>
      </c>
      <c r="H52" s="159"/>
      <c r="I52" s="158"/>
      <c r="J52" s="158"/>
      <c r="K52" s="159"/>
      <c r="L52" s="159"/>
      <c r="M52" s="159"/>
      <c r="N52" s="159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157" t="s">
        <v>44</v>
      </c>
      <c r="AQ52" s="227">
        <v>6430000</v>
      </c>
    </row>
    <row r="53" spans="1:43" ht="42" customHeight="1">
      <c r="A53" s="222"/>
      <c r="B53" s="193"/>
      <c r="C53" s="193"/>
      <c r="D53" s="193"/>
      <c r="E53" s="167" t="s">
        <v>41</v>
      </c>
      <c r="F53" s="167">
        <v>0</v>
      </c>
      <c r="G53" s="168" t="s">
        <v>235</v>
      </c>
      <c r="H53" s="159"/>
      <c r="I53" s="158"/>
      <c r="J53" s="158"/>
      <c r="K53" s="159"/>
      <c r="L53" s="159"/>
      <c r="M53" s="159"/>
      <c r="N53" s="159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157" t="s">
        <v>44</v>
      </c>
      <c r="AQ53" s="227"/>
    </row>
    <row r="54" spans="1:43" ht="42" customHeight="1">
      <c r="A54" s="222"/>
      <c r="B54" s="193"/>
      <c r="C54" s="193"/>
      <c r="D54" s="193"/>
      <c r="E54" s="218" t="s">
        <v>236</v>
      </c>
      <c r="F54" s="231" t="s">
        <v>237</v>
      </c>
      <c r="G54" s="231" t="s">
        <v>238</v>
      </c>
      <c r="H54" s="159"/>
      <c r="I54" s="158"/>
      <c r="J54" s="158"/>
      <c r="K54" s="159"/>
      <c r="L54" s="159"/>
      <c r="M54" s="159"/>
      <c r="N54" s="159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157" t="s">
        <v>44</v>
      </c>
      <c r="AQ54" s="225">
        <v>29690000</v>
      </c>
    </row>
    <row r="55" spans="1:43" ht="42" customHeight="1">
      <c r="A55" s="222"/>
      <c r="B55" s="193"/>
      <c r="C55" s="193"/>
      <c r="D55" s="193"/>
      <c r="E55" s="220"/>
      <c r="F55" s="232"/>
      <c r="G55" s="232"/>
      <c r="H55" s="159"/>
      <c r="I55" s="158"/>
      <c r="J55" s="158"/>
      <c r="K55" s="159"/>
      <c r="L55" s="159"/>
      <c r="M55" s="159"/>
      <c r="N55" s="159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157" t="s">
        <v>44</v>
      </c>
      <c r="AQ55" s="226"/>
    </row>
    <row r="56" spans="1:43" ht="42" customHeight="1">
      <c r="A56" s="222"/>
      <c r="B56" s="193"/>
      <c r="C56" s="193"/>
      <c r="D56" s="193"/>
      <c r="E56" s="218" t="s">
        <v>239</v>
      </c>
      <c r="F56" s="209">
        <v>0.2</v>
      </c>
      <c r="G56" s="212">
        <v>1</v>
      </c>
      <c r="H56" s="159"/>
      <c r="I56" s="158"/>
      <c r="J56" s="158"/>
      <c r="K56" s="159"/>
      <c r="L56" s="159"/>
      <c r="M56" s="159"/>
      <c r="N56" s="159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157" t="s">
        <v>44</v>
      </c>
      <c r="AQ56" s="228">
        <v>27380000</v>
      </c>
    </row>
    <row r="57" spans="1:43" ht="42" customHeight="1">
      <c r="A57" s="222"/>
      <c r="B57" s="193"/>
      <c r="C57" s="193"/>
      <c r="D57" s="193"/>
      <c r="E57" s="219"/>
      <c r="F57" s="210"/>
      <c r="G57" s="213"/>
      <c r="H57" s="159"/>
      <c r="I57" s="158"/>
      <c r="J57" s="158"/>
      <c r="K57" s="159"/>
      <c r="L57" s="159"/>
      <c r="M57" s="159"/>
      <c r="N57" s="159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157" t="s">
        <v>44</v>
      </c>
      <c r="AQ57" s="229"/>
    </row>
    <row r="58" spans="1:43" ht="42" customHeight="1">
      <c r="A58" s="222"/>
      <c r="B58" s="193"/>
      <c r="C58" s="193"/>
      <c r="D58" s="193"/>
      <c r="E58" s="220"/>
      <c r="F58" s="211"/>
      <c r="G58" s="214"/>
      <c r="H58" s="159"/>
      <c r="I58" s="158"/>
      <c r="J58" s="158"/>
      <c r="K58" s="159"/>
      <c r="L58" s="159"/>
      <c r="M58" s="159"/>
      <c r="N58" s="159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157" t="s">
        <v>44</v>
      </c>
      <c r="AQ58" s="230"/>
    </row>
    <row r="59" spans="1:43" ht="42" customHeight="1">
      <c r="A59" s="222"/>
      <c r="B59" s="193"/>
      <c r="C59" s="193"/>
      <c r="D59" s="193"/>
      <c r="E59" s="215" t="s">
        <v>240</v>
      </c>
      <c r="F59" s="215">
        <v>0</v>
      </c>
      <c r="G59" s="215">
        <v>2</v>
      </c>
      <c r="H59" s="159"/>
      <c r="I59" s="158"/>
      <c r="J59" s="158"/>
      <c r="K59" s="159"/>
      <c r="L59" s="159"/>
      <c r="M59" s="159"/>
      <c r="N59" s="159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157" t="s">
        <v>44</v>
      </c>
      <c r="AQ59" s="228">
        <v>29410000</v>
      </c>
    </row>
    <row r="60" spans="1:43" ht="42" customHeight="1">
      <c r="A60" s="222"/>
      <c r="B60" s="193"/>
      <c r="C60" s="193"/>
      <c r="D60" s="193"/>
      <c r="E60" s="216"/>
      <c r="F60" s="216"/>
      <c r="G60" s="216"/>
      <c r="H60" s="159"/>
      <c r="I60" s="158"/>
      <c r="J60" s="158"/>
      <c r="K60" s="159"/>
      <c r="L60" s="159"/>
      <c r="M60" s="159"/>
      <c r="N60" s="159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157" t="s">
        <v>44</v>
      </c>
      <c r="AQ60" s="229"/>
    </row>
    <row r="61" spans="1:43" ht="42" customHeight="1">
      <c r="A61" s="222"/>
      <c r="B61" s="193"/>
      <c r="C61" s="193"/>
      <c r="D61" s="193"/>
      <c r="E61" s="217"/>
      <c r="F61" s="217"/>
      <c r="G61" s="217"/>
      <c r="H61" s="159"/>
      <c r="I61" s="158"/>
      <c r="J61" s="158"/>
      <c r="K61" s="159"/>
      <c r="L61" s="159"/>
      <c r="M61" s="159"/>
      <c r="N61" s="159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157" t="s">
        <v>44</v>
      </c>
      <c r="AQ61" s="230"/>
    </row>
    <row r="62" spans="1:43" ht="42">
      <c r="A62" s="222"/>
      <c r="B62" s="192" t="s">
        <v>92</v>
      </c>
      <c r="C62" s="192" t="s">
        <v>103</v>
      </c>
      <c r="D62" s="32" t="s">
        <v>34</v>
      </c>
      <c r="E62" s="32" t="s">
        <v>104</v>
      </c>
      <c r="F62" s="32">
        <v>2</v>
      </c>
      <c r="G62" s="32">
        <v>6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 t="s">
        <v>105</v>
      </c>
      <c r="AQ62" s="7"/>
    </row>
    <row r="63" spans="1:43" ht="42">
      <c r="A63" s="222"/>
      <c r="B63" s="193"/>
      <c r="C63" s="193"/>
      <c r="D63" s="32" t="s">
        <v>34</v>
      </c>
      <c r="E63" s="26" t="s">
        <v>112</v>
      </c>
      <c r="F63" s="27" t="s">
        <v>80</v>
      </c>
      <c r="G63" s="27">
        <v>30</v>
      </c>
      <c r="H63" s="6"/>
      <c r="I63" s="8"/>
      <c r="J63" s="8"/>
      <c r="K63" s="6"/>
      <c r="L63" s="6"/>
      <c r="M63" s="6"/>
      <c r="N63" s="6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27" t="s">
        <v>81</v>
      </c>
      <c r="AQ63" s="7"/>
    </row>
    <row r="64" spans="1:43" ht="31.5" customHeight="1">
      <c r="A64" s="222"/>
      <c r="B64" s="193"/>
      <c r="C64" s="193"/>
      <c r="D64" s="192" t="s">
        <v>246</v>
      </c>
      <c r="E64" s="26" t="s">
        <v>247</v>
      </c>
      <c r="F64" s="27">
        <v>1</v>
      </c>
      <c r="G64" s="27">
        <v>1</v>
      </c>
      <c r="H64" s="163"/>
      <c r="I64" s="165"/>
      <c r="J64" s="165"/>
      <c r="K64" s="163"/>
      <c r="L64" s="163"/>
      <c r="M64" s="163"/>
      <c r="N64" s="163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27" t="s">
        <v>115</v>
      </c>
      <c r="AQ64" s="7"/>
    </row>
    <row r="65" spans="1:43" ht="31.5" customHeight="1">
      <c r="A65" s="223"/>
      <c r="B65" s="199"/>
      <c r="C65" s="199"/>
      <c r="D65" s="199"/>
      <c r="E65" s="26" t="s">
        <v>247</v>
      </c>
      <c r="F65" s="27">
        <v>10</v>
      </c>
      <c r="G65" s="27">
        <v>15</v>
      </c>
      <c r="H65" s="163"/>
      <c r="I65" s="165"/>
      <c r="J65" s="165"/>
      <c r="K65" s="163"/>
      <c r="L65" s="163"/>
      <c r="M65" s="163"/>
      <c r="N65" s="163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27" t="s">
        <v>66</v>
      </c>
      <c r="AQ65" s="7"/>
    </row>
    <row r="66" spans="1:43" ht="35.25" customHeight="1">
      <c r="A66" s="221" t="s">
        <v>217</v>
      </c>
      <c r="B66" s="177" t="s">
        <v>297</v>
      </c>
      <c r="C66" s="177" t="s">
        <v>298</v>
      </c>
      <c r="D66" s="177" t="s">
        <v>299</v>
      </c>
      <c r="E66" s="26" t="s">
        <v>220</v>
      </c>
      <c r="F66" s="27">
        <v>3</v>
      </c>
      <c r="G66" s="27">
        <f>3+1</f>
        <v>4</v>
      </c>
      <c r="H66" s="159"/>
      <c r="I66" s="158"/>
      <c r="J66" s="158"/>
      <c r="K66" s="159"/>
      <c r="L66" s="159"/>
      <c r="M66" s="159"/>
      <c r="N66" s="159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27" t="s">
        <v>248</v>
      </c>
      <c r="AQ66" s="7"/>
    </row>
    <row r="67" spans="1:43" ht="33.75" customHeight="1">
      <c r="A67" s="222"/>
      <c r="B67" s="177"/>
      <c r="C67" s="177"/>
      <c r="D67" s="177"/>
      <c r="E67" s="26" t="s">
        <v>300</v>
      </c>
      <c r="F67" s="27">
        <v>6</v>
      </c>
      <c r="G67" s="27">
        <f>6+3+1+2+2+3</f>
        <v>17</v>
      </c>
      <c r="H67" s="159"/>
      <c r="I67" s="158"/>
      <c r="J67" s="158"/>
      <c r="K67" s="159"/>
      <c r="L67" s="159"/>
      <c r="M67" s="159"/>
      <c r="N67" s="159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27" t="s">
        <v>248</v>
      </c>
      <c r="AQ67" s="7">
        <f>6000000*(G67-F67)</f>
        <v>66000000</v>
      </c>
    </row>
    <row r="68" spans="1:43" ht="30.75" customHeight="1">
      <c r="A68" s="222"/>
      <c r="B68" s="177"/>
      <c r="C68" s="177"/>
      <c r="D68" s="177"/>
      <c r="E68" s="26" t="s">
        <v>218</v>
      </c>
      <c r="F68" s="27">
        <v>17</v>
      </c>
      <c r="G68" s="27">
        <f>17+4+3+1</f>
        <v>25</v>
      </c>
      <c r="H68" s="159"/>
      <c r="I68" s="158"/>
      <c r="J68" s="158"/>
      <c r="K68" s="159"/>
      <c r="L68" s="159"/>
      <c r="M68" s="159"/>
      <c r="N68" s="159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27" t="s">
        <v>248</v>
      </c>
      <c r="AQ68" s="7">
        <f>4000000*(G68-F68)</f>
        <v>32000000</v>
      </c>
    </row>
    <row r="69" spans="1:43" ht="21">
      <c r="A69" s="223"/>
      <c r="B69" s="177"/>
      <c r="C69" s="177"/>
      <c r="D69" s="177"/>
      <c r="E69" s="26" t="s">
        <v>219</v>
      </c>
      <c r="F69" s="27">
        <v>0</v>
      </c>
      <c r="G69" s="27">
        <v>1</v>
      </c>
      <c r="H69" s="159"/>
      <c r="I69" s="158"/>
      <c r="J69" s="158"/>
      <c r="K69" s="159"/>
      <c r="L69" s="159"/>
      <c r="M69" s="159"/>
      <c r="N69" s="159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27" t="s">
        <v>249</v>
      </c>
      <c r="AQ69" s="7">
        <f>4000000*(G69-F69)</f>
        <v>4000000</v>
      </c>
    </row>
    <row r="70" spans="1:43" ht="60.75" customHeight="1">
      <c r="A70" s="224" t="s">
        <v>252</v>
      </c>
      <c r="B70" s="177" t="s">
        <v>253</v>
      </c>
      <c r="C70" s="177" t="s">
        <v>254</v>
      </c>
      <c r="D70" s="177" t="s">
        <v>255</v>
      </c>
      <c r="E70" s="177" t="s">
        <v>301</v>
      </c>
      <c r="F70" s="173" t="s">
        <v>302</v>
      </c>
      <c r="G70" s="174" t="s">
        <v>256</v>
      </c>
      <c r="H70" s="169">
        <v>0</v>
      </c>
      <c r="I70" s="169">
        <v>4</v>
      </c>
      <c r="J70" s="170"/>
      <c r="K70" s="163"/>
      <c r="L70" s="163"/>
      <c r="M70" s="163"/>
      <c r="N70" s="163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233" t="s">
        <v>251</v>
      </c>
      <c r="AQ70" s="234">
        <v>15000000</v>
      </c>
    </row>
    <row r="71" spans="1:43" ht="63">
      <c r="A71" s="224"/>
      <c r="B71" s="177"/>
      <c r="C71" s="177"/>
      <c r="D71" s="177"/>
      <c r="E71" s="177"/>
      <c r="F71" s="173" t="s">
        <v>257</v>
      </c>
      <c r="G71" s="174" t="s">
        <v>258</v>
      </c>
      <c r="H71" s="169">
        <v>0</v>
      </c>
      <c r="I71" s="12">
        <v>0.9</v>
      </c>
      <c r="J71" s="170"/>
      <c r="K71" s="163"/>
      <c r="L71" s="163"/>
      <c r="M71" s="163"/>
      <c r="N71" s="163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233"/>
      <c r="AQ71" s="234"/>
    </row>
    <row r="72" spans="1:43" ht="31.5">
      <c r="A72" s="224"/>
      <c r="B72" s="177"/>
      <c r="C72" s="177"/>
      <c r="D72" s="177"/>
      <c r="E72" s="177"/>
      <c r="F72" s="173" t="s">
        <v>259</v>
      </c>
      <c r="G72" s="16" t="s">
        <v>260</v>
      </c>
      <c r="H72" s="169">
        <v>0</v>
      </c>
      <c r="I72" s="169">
        <v>10</v>
      </c>
      <c r="J72" s="170"/>
      <c r="K72" s="163"/>
      <c r="L72" s="163"/>
      <c r="M72" s="163"/>
      <c r="N72" s="163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233"/>
      <c r="AQ72" s="234"/>
    </row>
    <row r="73" spans="1:43" ht="15" customHeight="1">
      <c r="A73" s="184" t="s">
        <v>113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75">
        <f>SUM(AQ2:AQ72)</f>
        <v>1179669700</v>
      </c>
    </row>
    <row r="74" ht="14.25"/>
    <row r="75" ht="14.25"/>
    <row r="76" ht="14.25"/>
    <row r="77" ht="14.25"/>
    <row r="78" ht="14.25"/>
    <row r="79" ht="14.25"/>
    <row r="80" ht="14.25"/>
  </sheetData>
  <sheetProtection/>
  <mergeCells count="70">
    <mergeCell ref="AP70:AP72"/>
    <mergeCell ref="AQ70:AQ72"/>
    <mergeCell ref="C70:C72"/>
    <mergeCell ref="D70:D72"/>
    <mergeCell ref="E70:E72"/>
    <mergeCell ref="F50:F51"/>
    <mergeCell ref="G50:G51"/>
    <mergeCell ref="E54:E55"/>
    <mergeCell ref="F54:F55"/>
    <mergeCell ref="G54:G55"/>
    <mergeCell ref="AQ50:AQ51"/>
    <mergeCell ref="AQ52:AQ53"/>
    <mergeCell ref="AQ54:AQ55"/>
    <mergeCell ref="AQ56:AQ58"/>
    <mergeCell ref="AQ59:AQ61"/>
    <mergeCell ref="A50:A65"/>
    <mergeCell ref="B62:B65"/>
    <mergeCell ref="C62:C65"/>
    <mergeCell ref="D64:D65"/>
    <mergeCell ref="A70:A72"/>
    <mergeCell ref="B70:B72"/>
    <mergeCell ref="D66:D69"/>
    <mergeCell ref="C66:C69"/>
    <mergeCell ref="B66:B69"/>
    <mergeCell ref="A66:A69"/>
    <mergeCell ref="F56:F58"/>
    <mergeCell ref="G56:G58"/>
    <mergeCell ref="E59:E61"/>
    <mergeCell ref="F59:F61"/>
    <mergeCell ref="G59:G61"/>
    <mergeCell ref="E56:E58"/>
    <mergeCell ref="AP47:AP48"/>
    <mergeCell ref="D45:D48"/>
    <mergeCell ref="C45:C48"/>
    <mergeCell ref="B45:B48"/>
    <mergeCell ref="A2:A48"/>
    <mergeCell ref="B42:B44"/>
    <mergeCell ref="B32:B34"/>
    <mergeCell ref="B2:B15"/>
    <mergeCell ref="C2:C15"/>
    <mergeCell ref="D2:D15"/>
    <mergeCell ref="B36:B41"/>
    <mergeCell ref="C39:C41"/>
    <mergeCell ref="D39:D41"/>
    <mergeCell ref="AP39:AP41"/>
    <mergeCell ref="A73:AP73"/>
    <mergeCell ref="C16:C31"/>
    <mergeCell ref="B16:B31"/>
    <mergeCell ref="CF30:CF32"/>
    <mergeCell ref="C36:C38"/>
    <mergeCell ref="D36:D38"/>
    <mergeCell ref="AP36:AP38"/>
    <mergeCell ref="AP42:AP44"/>
    <mergeCell ref="AP45:AP46"/>
    <mergeCell ref="C42:C44"/>
    <mergeCell ref="D42:D44"/>
    <mergeCell ref="AQ42:AQ44"/>
    <mergeCell ref="AQ36:AQ38"/>
    <mergeCell ref="B50:B61"/>
    <mergeCell ref="C50:C61"/>
    <mergeCell ref="D50:D61"/>
    <mergeCell ref="CG30:CG32"/>
    <mergeCell ref="AP30:AP31"/>
    <mergeCell ref="AQ30:AQ31"/>
    <mergeCell ref="D16:D31"/>
    <mergeCell ref="C32:C34"/>
    <mergeCell ref="D32:D34"/>
    <mergeCell ref="AQ32:AQ34"/>
    <mergeCell ref="AP32:AP34"/>
    <mergeCell ref="K34:N34"/>
  </mergeCells>
  <printOptions horizontalCentered="1"/>
  <pageMargins left="0.7086614173228347" right="0.7086614173228347" top="2.125984251968504" bottom="0.7480314960629921" header="0.31496062992125984" footer="0.31496062992125984"/>
  <pageSetup fitToHeight="2" horizontalDpi="600" verticalDpi="600" orientation="landscape" paperSize="5" scale="90" r:id="rId4"/>
  <headerFooter>
    <oddHeader>&amp;C&amp;G
&amp;"Verdana,Negrita"&amp;14Plan de Acción Institucional 2013
Aprobado Consejo de Planeación</oddHeader>
    <oddFooter>&amp;C&amp;"Verdana,Normal"&amp;16&amp;P de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0"/>
  <sheetViews>
    <sheetView zoomScalePageLayoutView="0" workbookViewId="0" topLeftCell="A47">
      <selection activeCell="A47" sqref="A47:A48"/>
    </sheetView>
  </sheetViews>
  <sheetFormatPr defaultColWidth="11.421875" defaultRowHeight="15"/>
  <cols>
    <col min="1" max="1" width="24.140625" style="1" customWidth="1"/>
    <col min="2" max="2" width="23.7109375" style="4" customWidth="1"/>
    <col min="3" max="3" width="22.421875" style="4" customWidth="1"/>
    <col min="4" max="4" width="23.57421875" style="1" customWidth="1"/>
    <col min="5" max="5" width="22.421875" style="4" customWidth="1"/>
    <col min="6" max="6" width="33.00390625" style="1" customWidth="1"/>
    <col min="7" max="7" width="15.57421875" style="2" customWidth="1"/>
    <col min="8" max="8" width="15.57421875" style="1" customWidth="1"/>
    <col min="9" max="9" width="34.7109375" style="2" hidden="1" customWidth="1"/>
    <col min="10" max="11" width="26.140625" style="3" hidden="1" customWidth="1"/>
    <col min="12" max="12" width="23.7109375" style="2" hidden="1" customWidth="1"/>
    <col min="13" max="13" width="24.8515625" style="2" hidden="1" customWidth="1"/>
    <col min="14" max="15" width="22.28125" style="2" hidden="1" customWidth="1"/>
    <col min="16" max="20" width="22.28125" style="1" hidden="1" customWidth="1"/>
    <col min="21" max="21" width="22.140625" style="1" hidden="1" customWidth="1"/>
    <col min="22" max="42" width="0" style="1" hidden="1" customWidth="1"/>
    <col min="43" max="43" width="21.8515625" style="1" customWidth="1"/>
    <col min="44" max="16384" width="11.421875" style="1" customWidth="1"/>
  </cols>
  <sheetData>
    <row r="1" spans="1:43" ht="32.25" thickBot="1">
      <c r="A1" s="71" t="s">
        <v>114</v>
      </c>
      <c r="B1" s="71" t="s">
        <v>12</v>
      </c>
      <c r="C1" s="72" t="s">
        <v>13</v>
      </c>
      <c r="D1" s="72" t="s">
        <v>14</v>
      </c>
      <c r="E1" s="72" t="s">
        <v>15</v>
      </c>
      <c r="F1" s="72" t="s">
        <v>16</v>
      </c>
      <c r="G1" s="72" t="s">
        <v>17</v>
      </c>
      <c r="H1" s="73" t="s">
        <v>18</v>
      </c>
      <c r="I1" s="74" t="s">
        <v>19</v>
      </c>
      <c r="J1" s="75" t="s">
        <v>20</v>
      </c>
      <c r="K1" s="76" t="s">
        <v>21</v>
      </c>
      <c r="L1" s="77" t="s">
        <v>0</v>
      </c>
      <c r="M1" s="38" t="s">
        <v>1</v>
      </c>
      <c r="N1" s="38" t="s">
        <v>2</v>
      </c>
      <c r="O1" s="38" t="s">
        <v>3</v>
      </c>
      <c r="P1" s="38" t="s">
        <v>4</v>
      </c>
      <c r="Q1" s="38" t="s">
        <v>5</v>
      </c>
      <c r="R1" s="38" t="s">
        <v>6</v>
      </c>
      <c r="S1" s="38" t="s">
        <v>7</v>
      </c>
      <c r="T1" s="38" t="s">
        <v>8</v>
      </c>
      <c r="U1" s="38" t="s">
        <v>9</v>
      </c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3" t="s">
        <v>23</v>
      </c>
    </row>
    <row r="2" spans="1:43" ht="25.5">
      <c r="A2" s="237" t="s">
        <v>115</v>
      </c>
      <c r="B2" s="240" t="s">
        <v>116</v>
      </c>
      <c r="C2" s="242" t="s">
        <v>117</v>
      </c>
      <c r="D2" s="242" t="s">
        <v>118</v>
      </c>
      <c r="E2" s="242" t="s">
        <v>119</v>
      </c>
      <c r="F2" s="79" t="s">
        <v>120</v>
      </c>
      <c r="G2" s="80">
        <v>0</v>
      </c>
      <c r="H2" s="80">
        <v>1</v>
      </c>
      <c r="I2" s="235" t="s">
        <v>121</v>
      </c>
      <c r="J2" s="81"/>
      <c r="K2" s="82"/>
      <c r="L2" s="82">
        <v>342013048</v>
      </c>
      <c r="M2" s="82">
        <v>1289902952</v>
      </c>
      <c r="N2" s="82">
        <v>1670990620</v>
      </c>
      <c r="O2" s="82">
        <v>2347889904</v>
      </c>
      <c r="P2" s="82">
        <v>970461000</v>
      </c>
      <c r="Q2" s="82">
        <v>118388659</v>
      </c>
      <c r="R2" s="82">
        <v>192539829.6</v>
      </c>
      <c r="S2" s="82">
        <v>6000000</v>
      </c>
      <c r="T2" s="82">
        <v>47700000</v>
      </c>
      <c r="U2" s="82">
        <v>101976434.925</v>
      </c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83">
        <v>0</v>
      </c>
    </row>
    <row r="3" spans="1:43" ht="25.5">
      <c r="A3" s="238"/>
      <c r="B3" s="241"/>
      <c r="C3" s="243"/>
      <c r="D3" s="243"/>
      <c r="E3" s="243"/>
      <c r="F3" s="84" t="s">
        <v>122</v>
      </c>
      <c r="G3" s="85">
        <v>0</v>
      </c>
      <c r="H3" s="85">
        <v>1</v>
      </c>
      <c r="I3" s="236"/>
      <c r="J3" s="86"/>
      <c r="K3" s="46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87">
        <v>0</v>
      </c>
    </row>
    <row r="4" spans="1:43" ht="25.5">
      <c r="A4" s="238"/>
      <c r="B4" s="241"/>
      <c r="C4" s="243"/>
      <c r="D4" s="243"/>
      <c r="E4" s="243"/>
      <c r="F4" s="84" t="s">
        <v>123</v>
      </c>
      <c r="G4" s="85">
        <v>0</v>
      </c>
      <c r="H4" s="85">
        <v>1</v>
      </c>
      <c r="I4" s="236"/>
      <c r="J4" s="86"/>
      <c r="K4" s="46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88">
        <v>0</v>
      </c>
    </row>
    <row r="5" spans="1:43" ht="25.5">
      <c r="A5" s="238"/>
      <c r="B5" s="241"/>
      <c r="C5" s="243"/>
      <c r="D5" s="243"/>
      <c r="E5" s="243"/>
      <c r="F5" s="84" t="s">
        <v>124</v>
      </c>
      <c r="G5" s="85">
        <v>0</v>
      </c>
      <c r="H5" s="85">
        <v>15</v>
      </c>
      <c r="I5" s="236"/>
      <c r="J5" s="86"/>
      <c r="K5" s="46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88">
        <v>0</v>
      </c>
    </row>
    <row r="6" spans="1:43" ht="127.5">
      <c r="A6" s="238"/>
      <c r="B6" s="241"/>
      <c r="C6" s="89" t="s">
        <v>125</v>
      </c>
      <c r="D6" s="89" t="s">
        <v>126</v>
      </c>
      <c r="E6" s="89" t="s">
        <v>127</v>
      </c>
      <c r="F6" s="84" t="s">
        <v>128</v>
      </c>
      <c r="G6" s="85">
        <v>0</v>
      </c>
      <c r="H6" s="85">
        <v>1</v>
      </c>
      <c r="I6" s="85" t="s">
        <v>121</v>
      </c>
      <c r="J6" s="86">
        <v>75000000</v>
      </c>
      <c r="K6" s="46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90">
        <v>75000000</v>
      </c>
    </row>
    <row r="7" spans="1:43" ht="102.75" thickBot="1">
      <c r="A7" s="239"/>
      <c r="B7" s="241"/>
      <c r="C7" s="91" t="s">
        <v>129</v>
      </c>
      <c r="D7" s="91" t="s">
        <v>130</v>
      </c>
      <c r="E7" s="91" t="s">
        <v>131</v>
      </c>
      <c r="F7" s="92" t="s">
        <v>132</v>
      </c>
      <c r="G7" s="93">
        <v>1</v>
      </c>
      <c r="H7" s="93">
        <v>1</v>
      </c>
      <c r="I7" s="93" t="s">
        <v>121</v>
      </c>
      <c r="J7" s="94"/>
      <c r="K7" s="46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51">
        <v>0</v>
      </c>
    </row>
    <row r="8" spans="1:43" ht="15" thickBot="1">
      <c r="A8" s="244" t="s">
        <v>133</v>
      </c>
      <c r="B8" s="245"/>
      <c r="C8" s="245"/>
      <c r="D8" s="245"/>
      <c r="E8" s="245"/>
      <c r="F8" s="245"/>
      <c r="G8" s="245"/>
      <c r="H8" s="246"/>
      <c r="I8" s="95"/>
      <c r="J8" s="96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8">
        <f>SUM(AQ2:AQ7)</f>
        <v>75000000</v>
      </c>
    </row>
    <row r="9" spans="1:43" ht="185.25">
      <c r="A9" s="247" t="s">
        <v>134</v>
      </c>
      <c r="B9" s="248" t="s">
        <v>135</v>
      </c>
      <c r="C9" s="99" t="s">
        <v>125</v>
      </c>
      <c r="D9" s="99" t="s">
        <v>136</v>
      </c>
      <c r="E9" s="99" t="s">
        <v>137</v>
      </c>
      <c r="F9" s="99" t="s">
        <v>128</v>
      </c>
      <c r="G9" s="53">
        <v>0</v>
      </c>
      <c r="H9" s="53">
        <v>3</v>
      </c>
      <c r="I9" s="53" t="s">
        <v>138</v>
      </c>
      <c r="J9" s="53" t="s">
        <v>139</v>
      </c>
      <c r="K9" s="34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100">
        <v>0</v>
      </c>
    </row>
    <row r="10" spans="1:43" ht="42.75">
      <c r="A10" s="238"/>
      <c r="B10" s="236"/>
      <c r="C10" s="250" t="s">
        <v>140</v>
      </c>
      <c r="D10" s="250" t="s">
        <v>141</v>
      </c>
      <c r="E10" s="250" t="s">
        <v>110</v>
      </c>
      <c r="F10" s="58" t="s">
        <v>107</v>
      </c>
      <c r="G10" s="23">
        <v>10</v>
      </c>
      <c r="H10" s="23">
        <v>15</v>
      </c>
      <c r="I10" s="251" t="s">
        <v>142</v>
      </c>
      <c r="J10" s="24" t="s">
        <v>143</v>
      </c>
      <c r="K10" s="2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101" t="s">
        <v>109</v>
      </c>
    </row>
    <row r="11" spans="1:43" ht="28.5">
      <c r="A11" s="238"/>
      <c r="B11" s="236"/>
      <c r="C11" s="250"/>
      <c r="D11" s="250"/>
      <c r="E11" s="250"/>
      <c r="F11" s="58" t="s">
        <v>108</v>
      </c>
      <c r="G11" s="23">
        <v>1</v>
      </c>
      <c r="H11" s="23">
        <v>2</v>
      </c>
      <c r="I11" s="251"/>
      <c r="J11" s="24">
        <v>0</v>
      </c>
      <c r="K11" s="23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01">
        <v>0</v>
      </c>
    </row>
    <row r="12" spans="1:43" ht="42.75">
      <c r="A12" s="238"/>
      <c r="B12" s="236"/>
      <c r="C12" s="250"/>
      <c r="D12" s="250"/>
      <c r="E12" s="250"/>
      <c r="F12" s="58" t="s">
        <v>144</v>
      </c>
      <c r="G12" s="23">
        <v>0</v>
      </c>
      <c r="H12" s="23">
        <v>1</v>
      </c>
      <c r="I12" s="251"/>
      <c r="J12" s="24" t="s">
        <v>145</v>
      </c>
      <c r="K12" s="23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101" t="s">
        <v>109</v>
      </c>
    </row>
    <row r="13" spans="1:43" ht="28.5">
      <c r="A13" s="238"/>
      <c r="B13" s="236"/>
      <c r="C13" s="250" t="s">
        <v>146</v>
      </c>
      <c r="D13" s="250" t="s">
        <v>147</v>
      </c>
      <c r="E13" s="250" t="s">
        <v>148</v>
      </c>
      <c r="F13" s="58" t="s">
        <v>63</v>
      </c>
      <c r="G13" s="23">
        <v>3</v>
      </c>
      <c r="H13" s="23">
        <v>4</v>
      </c>
      <c r="I13" s="23" t="s">
        <v>64</v>
      </c>
      <c r="J13" s="24" t="s">
        <v>65</v>
      </c>
      <c r="K13" s="23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101">
        <v>25000000</v>
      </c>
    </row>
    <row r="14" spans="1:43" ht="42.75">
      <c r="A14" s="238"/>
      <c r="B14" s="236"/>
      <c r="C14" s="250"/>
      <c r="D14" s="250"/>
      <c r="E14" s="250"/>
      <c r="F14" s="58" t="s">
        <v>149</v>
      </c>
      <c r="G14" s="23">
        <v>4</v>
      </c>
      <c r="H14" s="23">
        <v>5</v>
      </c>
      <c r="I14" s="23" t="s">
        <v>150</v>
      </c>
      <c r="J14" s="24" t="s">
        <v>151</v>
      </c>
      <c r="K14" s="23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01">
        <v>15000000</v>
      </c>
    </row>
    <row r="15" spans="1:43" ht="28.5">
      <c r="A15" s="238"/>
      <c r="B15" s="236"/>
      <c r="C15" s="250"/>
      <c r="D15" s="250"/>
      <c r="E15" s="250"/>
      <c r="F15" s="58" t="s">
        <v>152</v>
      </c>
      <c r="G15" s="23">
        <v>2</v>
      </c>
      <c r="H15" s="23">
        <v>4</v>
      </c>
      <c r="I15" s="23" t="s">
        <v>150</v>
      </c>
      <c r="J15" s="24">
        <v>0</v>
      </c>
      <c r="K15" s="23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101">
        <v>0</v>
      </c>
    </row>
    <row r="16" spans="1:43" ht="28.5">
      <c r="A16" s="238"/>
      <c r="B16" s="236"/>
      <c r="C16" s="250"/>
      <c r="D16" s="250"/>
      <c r="E16" s="250"/>
      <c r="F16" s="58" t="s">
        <v>153</v>
      </c>
      <c r="G16" s="23">
        <v>1</v>
      </c>
      <c r="H16" s="23">
        <v>1</v>
      </c>
      <c r="I16" s="23" t="s">
        <v>150</v>
      </c>
      <c r="J16" s="24" t="s">
        <v>154</v>
      </c>
      <c r="K16" s="23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101">
        <v>7000000</v>
      </c>
    </row>
    <row r="17" spans="1:43" ht="42.75">
      <c r="A17" s="238"/>
      <c r="B17" s="236"/>
      <c r="C17" s="250"/>
      <c r="D17" s="250"/>
      <c r="E17" s="250"/>
      <c r="F17" s="58" t="s">
        <v>155</v>
      </c>
      <c r="G17" s="23">
        <v>0</v>
      </c>
      <c r="H17" s="23">
        <v>1</v>
      </c>
      <c r="I17" s="23" t="s">
        <v>156</v>
      </c>
      <c r="J17" s="24" t="s">
        <v>154</v>
      </c>
      <c r="K17" s="23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101">
        <v>7000000</v>
      </c>
    </row>
    <row r="18" spans="1:43" ht="42.75">
      <c r="A18" s="238"/>
      <c r="B18" s="236"/>
      <c r="C18" s="250"/>
      <c r="D18" s="250"/>
      <c r="E18" s="250"/>
      <c r="F18" s="58" t="s">
        <v>157</v>
      </c>
      <c r="G18" s="23">
        <v>0</v>
      </c>
      <c r="H18" s="23">
        <v>1</v>
      </c>
      <c r="I18" s="23" t="s">
        <v>150</v>
      </c>
      <c r="J18" s="24" t="s">
        <v>158</v>
      </c>
      <c r="K18" s="23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101">
        <v>5000000</v>
      </c>
    </row>
    <row r="19" spans="1:43" ht="28.5">
      <c r="A19" s="238"/>
      <c r="B19" s="236"/>
      <c r="C19" s="250"/>
      <c r="D19" s="250"/>
      <c r="E19" s="250"/>
      <c r="F19" s="58" t="s">
        <v>159</v>
      </c>
      <c r="G19" s="23">
        <v>1</v>
      </c>
      <c r="H19" s="23">
        <v>1</v>
      </c>
      <c r="I19" s="23" t="s">
        <v>150</v>
      </c>
      <c r="J19" s="24" t="s">
        <v>160</v>
      </c>
      <c r="K19" s="23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101">
        <v>5000000</v>
      </c>
    </row>
    <row r="20" spans="1:43" ht="114">
      <c r="A20" s="238"/>
      <c r="B20" s="236"/>
      <c r="C20" s="250"/>
      <c r="D20" s="250"/>
      <c r="E20" s="250"/>
      <c r="F20" s="58" t="s">
        <v>161</v>
      </c>
      <c r="G20" s="23">
        <v>10</v>
      </c>
      <c r="H20" s="23">
        <v>10</v>
      </c>
      <c r="I20" s="23" t="s">
        <v>162</v>
      </c>
      <c r="J20" s="24" t="s">
        <v>163</v>
      </c>
      <c r="K20" s="23" t="s">
        <v>164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101">
        <v>3000000</v>
      </c>
    </row>
    <row r="21" spans="1:43" ht="57">
      <c r="A21" s="238"/>
      <c r="B21" s="236"/>
      <c r="C21" s="250"/>
      <c r="D21" s="250"/>
      <c r="E21" s="250"/>
      <c r="F21" s="58" t="s">
        <v>165</v>
      </c>
      <c r="G21" s="23">
        <v>8</v>
      </c>
      <c r="H21" s="23">
        <v>10</v>
      </c>
      <c r="I21" s="23" t="s">
        <v>150</v>
      </c>
      <c r="J21" s="24" t="s">
        <v>166</v>
      </c>
      <c r="K21" s="23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101">
        <v>2000000</v>
      </c>
    </row>
    <row r="22" spans="1:43" ht="57">
      <c r="A22" s="238"/>
      <c r="B22" s="236"/>
      <c r="C22" s="250"/>
      <c r="D22" s="250"/>
      <c r="E22" s="250"/>
      <c r="F22" s="58" t="s">
        <v>167</v>
      </c>
      <c r="G22" s="23">
        <v>500</v>
      </c>
      <c r="H22" s="23">
        <v>600</v>
      </c>
      <c r="I22" s="23" t="s">
        <v>168</v>
      </c>
      <c r="J22" s="24" t="s">
        <v>139</v>
      </c>
      <c r="K22" s="23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101">
        <v>0</v>
      </c>
    </row>
    <row r="23" spans="1:43" ht="28.5">
      <c r="A23" s="238"/>
      <c r="B23" s="236"/>
      <c r="C23" s="250"/>
      <c r="D23" s="250"/>
      <c r="E23" s="250"/>
      <c r="F23" s="58" t="s">
        <v>69</v>
      </c>
      <c r="G23" s="23">
        <v>0</v>
      </c>
      <c r="H23" s="23">
        <v>1</v>
      </c>
      <c r="I23" s="23" t="s">
        <v>169</v>
      </c>
      <c r="J23" s="24" t="s">
        <v>163</v>
      </c>
      <c r="K23" s="23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101">
        <v>3000000</v>
      </c>
    </row>
    <row r="24" spans="1:43" ht="57">
      <c r="A24" s="238"/>
      <c r="B24" s="236"/>
      <c r="C24" s="250"/>
      <c r="D24" s="250"/>
      <c r="E24" s="250"/>
      <c r="F24" s="58" t="s">
        <v>70</v>
      </c>
      <c r="G24" s="23">
        <v>2</v>
      </c>
      <c r="H24" s="23">
        <v>1</v>
      </c>
      <c r="I24" s="23" t="s">
        <v>169</v>
      </c>
      <c r="J24" s="24" t="s">
        <v>160</v>
      </c>
      <c r="K24" s="23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101">
        <v>5000000</v>
      </c>
    </row>
    <row r="25" spans="1:43" ht="42.75">
      <c r="A25" s="238"/>
      <c r="B25" s="236"/>
      <c r="C25" s="252" t="s">
        <v>117</v>
      </c>
      <c r="D25" s="252" t="s">
        <v>118</v>
      </c>
      <c r="E25" s="252" t="s">
        <v>119</v>
      </c>
      <c r="F25" s="102" t="s">
        <v>170</v>
      </c>
      <c r="G25" s="57">
        <v>0</v>
      </c>
      <c r="H25" s="57">
        <v>1</v>
      </c>
      <c r="I25" s="57" t="s">
        <v>77</v>
      </c>
      <c r="J25" s="24" t="s">
        <v>139</v>
      </c>
      <c r="K25" s="5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101">
        <v>0</v>
      </c>
    </row>
    <row r="26" spans="1:43" ht="28.5">
      <c r="A26" s="238"/>
      <c r="B26" s="236"/>
      <c r="C26" s="252"/>
      <c r="D26" s="252"/>
      <c r="E26" s="252"/>
      <c r="F26" s="102" t="s">
        <v>171</v>
      </c>
      <c r="G26" s="57">
        <v>0</v>
      </c>
      <c r="H26" s="57">
        <v>1</v>
      </c>
      <c r="I26" s="57" t="s">
        <v>172</v>
      </c>
      <c r="J26" s="24">
        <v>0</v>
      </c>
      <c r="K26" s="57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101">
        <v>0</v>
      </c>
    </row>
    <row r="27" spans="1:43" ht="57.75" thickBot="1">
      <c r="A27" s="239"/>
      <c r="B27" s="249"/>
      <c r="C27" s="253"/>
      <c r="D27" s="253"/>
      <c r="E27" s="253"/>
      <c r="F27" s="103" t="s">
        <v>173</v>
      </c>
      <c r="G27" s="104">
        <v>0</v>
      </c>
      <c r="H27" s="104">
        <v>4</v>
      </c>
      <c r="I27" s="104" t="s">
        <v>174</v>
      </c>
      <c r="J27" s="105" t="s">
        <v>175</v>
      </c>
      <c r="K27" s="104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106" t="s">
        <v>175</v>
      </c>
    </row>
    <row r="28" spans="1:43" ht="15.75" thickBot="1">
      <c r="A28" s="244" t="s">
        <v>176</v>
      </c>
      <c r="B28" s="245"/>
      <c r="C28" s="245"/>
      <c r="D28" s="245"/>
      <c r="E28" s="245"/>
      <c r="F28" s="245"/>
      <c r="G28" s="245"/>
      <c r="H28" s="246"/>
      <c r="I28" s="107"/>
      <c r="J28" s="108"/>
      <c r="K28" s="10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109">
        <f>SUM(AQ9:AQ27)</f>
        <v>77000000</v>
      </c>
    </row>
    <row r="29" spans="1:43" s="111" customFormat="1" ht="12.75">
      <c r="A29" s="254" t="s">
        <v>177</v>
      </c>
      <c r="B29" s="255"/>
      <c r="C29" s="110"/>
      <c r="D29" s="258" t="s">
        <v>74</v>
      </c>
      <c r="E29" s="255" t="s">
        <v>75</v>
      </c>
      <c r="F29" s="254" t="s">
        <v>29</v>
      </c>
      <c r="G29" s="254">
        <v>0</v>
      </c>
      <c r="H29" s="254">
        <v>1</v>
      </c>
      <c r="I29" s="254" t="s">
        <v>76</v>
      </c>
      <c r="J29" s="254" t="s">
        <v>77</v>
      </c>
      <c r="K29" s="261" t="s">
        <v>78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262">
        <v>12000000</v>
      </c>
    </row>
    <row r="30" spans="1:43" s="111" customFormat="1" ht="12.75">
      <c r="A30" s="254"/>
      <c r="B30" s="256"/>
      <c r="C30" s="112"/>
      <c r="D30" s="259"/>
      <c r="E30" s="256"/>
      <c r="F30" s="254"/>
      <c r="G30" s="254"/>
      <c r="H30" s="254"/>
      <c r="I30" s="254"/>
      <c r="J30" s="254"/>
      <c r="K30" s="26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263"/>
    </row>
    <row r="31" spans="1:43" s="111" customFormat="1" ht="13.5" thickBot="1">
      <c r="A31" s="254"/>
      <c r="B31" s="257"/>
      <c r="C31" s="113"/>
      <c r="D31" s="260"/>
      <c r="E31" s="257"/>
      <c r="F31" s="254"/>
      <c r="G31" s="254"/>
      <c r="H31" s="254"/>
      <c r="I31" s="254"/>
      <c r="J31" s="254"/>
      <c r="K31" s="26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264"/>
    </row>
    <row r="32" spans="1:43" s="111" customFormat="1" ht="13.5" thickBot="1">
      <c r="A32" s="265" t="s">
        <v>178</v>
      </c>
      <c r="B32" s="266"/>
      <c r="C32" s="266"/>
      <c r="D32" s="266"/>
      <c r="E32" s="266"/>
      <c r="F32" s="266"/>
      <c r="G32" s="266"/>
      <c r="H32" s="267"/>
      <c r="I32" s="114"/>
      <c r="J32" s="114"/>
      <c r="K32" s="115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7">
        <f>SUM(AQ29)</f>
        <v>12000000</v>
      </c>
    </row>
    <row r="33" spans="1:43" ht="42">
      <c r="A33" s="247" t="s">
        <v>81</v>
      </c>
      <c r="B33" s="56"/>
      <c r="C33" s="56"/>
      <c r="D33" s="277" t="s">
        <v>98</v>
      </c>
      <c r="E33" s="275" t="s">
        <v>99</v>
      </c>
      <c r="F33" s="56" t="s">
        <v>100</v>
      </c>
      <c r="G33" s="44" t="s">
        <v>101</v>
      </c>
      <c r="H33" s="44">
        <v>0</v>
      </c>
      <c r="I33" s="44">
        <v>3</v>
      </c>
      <c r="J33" s="63" t="s">
        <v>82</v>
      </c>
      <c r="K33" s="63" t="s">
        <v>83</v>
      </c>
      <c r="L33" s="118"/>
      <c r="M33" s="118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119">
        <v>0</v>
      </c>
    </row>
    <row r="34" spans="1:43" ht="42">
      <c r="A34" s="238"/>
      <c r="B34" s="26"/>
      <c r="C34" s="26"/>
      <c r="D34" s="278"/>
      <c r="E34" s="276"/>
      <c r="F34" s="26" t="s">
        <v>79</v>
      </c>
      <c r="G34" s="27" t="s">
        <v>80</v>
      </c>
      <c r="H34" s="27">
        <v>30</v>
      </c>
      <c r="I34" s="27">
        <v>30</v>
      </c>
      <c r="J34" s="39" t="s">
        <v>82</v>
      </c>
      <c r="K34" s="39" t="s">
        <v>83</v>
      </c>
      <c r="L34" s="17"/>
      <c r="M34" s="1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55">
        <v>0</v>
      </c>
    </row>
    <row r="35" spans="1:43" ht="94.5">
      <c r="A35" s="238"/>
      <c r="B35" s="271" t="s">
        <v>179</v>
      </c>
      <c r="C35" s="271" t="s">
        <v>24</v>
      </c>
      <c r="D35" s="271" t="s">
        <v>25</v>
      </c>
      <c r="E35" s="274" t="s">
        <v>26</v>
      </c>
      <c r="F35" s="16" t="s">
        <v>180</v>
      </c>
      <c r="G35" s="27" t="s">
        <v>181</v>
      </c>
      <c r="H35" s="27">
        <v>0</v>
      </c>
      <c r="I35" s="27">
        <v>4</v>
      </c>
      <c r="J35" s="39" t="s">
        <v>82</v>
      </c>
      <c r="K35" s="39" t="s">
        <v>83</v>
      </c>
      <c r="L35" s="17"/>
      <c r="M35" s="39" t="s">
        <v>182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55">
        <v>0</v>
      </c>
    </row>
    <row r="36" spans="1:43" ht="66.75" customHeight="1">
      <c r="A36" s="238"/>
      <c r="B36" s="272"/>
      <c r="C36" s="272"/>
      <c r="D36" s="272"/>
      <c r="E36" s="275"/>
      <c r="F36" s="29" t="s">
        <v>183</v>
      </c>
      <c r="G36" s="27" t="s">
        <v>184</v>
      </c>
      <c r="H36" s="27">
        <v>0</v>
      </c>
      <c r="I36" s="27">
        <v>7</v>
      </c>
      <c r="J36" s="39" t="s">
        <v>82</v>
      </c>
      <c r="K36" s="39" t="s">
        <v>83</v>
      </c>
      <c r="L36" s="17"/>
      <c r="M36" s="1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55">
        <v>0</v>
      </c>
    </row>
    <row r="37" spans="1:43" ht="147.75" customHeight="1">
      <c r="A37" s="238"/>
      <c r="B37" s="273"/>
      <c r="C37" s="273"/>
      <c r="D37" s="273"/>
      <c r="E37" s="276"/>
      <c r="F37" s="26" t="s">
        <v>185</v>
      </c>
      <c r="G37" s="27" t="s">
        <v>186</v>
      </c>
      <c r="H37" s="27">
        <v>0</v>
      </c>
      <c r="I37" s="120">
        <v>1</v>
      </c>
      <c r="J37" s="39" t="s">
        <v>82</v>
      </c>
      <c r="K37" s="39" t="s">
        <v>83</v>
      </c>
      <c r="L37" s="17"/>
      <c r="M37" s="1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55">
        <v>0</v>
      </c>
    </row>
    <row r="38" spans="1:43" ht="95.25" thickBot="1">
      <c r="A38" s="239"/>
      <c r="B38" s="121"/>
      <c r="C38" s="121"/>
      <c r="D38" s="122" t="s">
        <v>187</v>
      </c>
      <c r="E38" s="121" t="s">
        <v>188</v>
      </c>
      <c r="F38" s="121" t="s">
        <v>71</v>
      </c>
      <c r="G38" s="52" t="s">
        <v>72</v>
      </c>
      <c r="H38" s="52">
        <v>0</v>
      </c>
      <c r="I38" s="52">
        <v>2</v>
      </c>
      <c r="J38" s="123" t="s">
        <v>82</v>
      </c>
      <c r="K38" s="123" t="s">
        <v>83</v>
      </c>
      <c r="L38" s="124"/>
      <c r="M38" s="125" t="s">
        <v>84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126">
        <v>0</v>
      </c>
    </row>
    <row r="39" spans="1:43" ht="29.25" customHeight="1" thickBot="1">
      <c r="A39" s="244" t="s">
        <v>189</v>
      </c>
      <c r="B39" s="245"/>
      <c r="C39" s="245"/>
      <c r="D39" s="245"/>
      <c r="E39" s="245"/>
      <c r="F39" s="245"/>
      <c r="G39" s="245"/>
      <c r="H39" s="246"/>
      <c r="I39" s="127"/>
      <c r="J39" s="128"/>
      <c r="K39" s="128"/>
      <c r="L39" s="129"/>
      <c r="M39" s="130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131">
        <f>SUM(AQ33:AQ38)</f>
        <v>0</v>
      </c>
    </row>
    <row r="40" spans="1:43" ht="72" thickBot="1">
      <c r="A40" s="132" t="s">
        <v>190</v>
      </c>
      <c r="B40" s="54" t="s">
        <v>116</v>
      </c>
      <c r="C40" s="133" t="s">
        <v>191</v>
      </c>
      <c r="D40" s="134" t="s">
        <v>192</v>
      </c>
      <c r="E40" s="134" t="s">
        <v>193</v>
      </c>
      <c r="F40" s="134" t="s">
        <v>194</v>
      </c>
      <c r="G40" s="135" t="s">
        <v>195</v>
      </c>
      <c r="H40" s="135" t="s">
        <v>196</v>
      </c>
      <c r="I40" s="54"/>
      <c r="J40" s="136"/>
      <c r="K40" s="136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137">
        <v>20000000</v>
      </c>
    </row>
    <row r="41" spans="1:43" ht="15.75" customHeight="1" thickBot="1">
      <c r="A41" s="244" t="s">
        <v>197</v>
      </c>
      <c r="B41" s="245"/>
      <c r="C41" s="245"/>
      <c r="D41" s="245"/>
      <c r="E41" s="245"/>
      <c r="F41" s="245"/>
      <c r="G41" s="245"/>
      <c r="H41" s="246"/>
      <c r="I41" s="107"/>
      <c r="J41" s="107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9">
        <f>SUM(AQ40)</f>
        <v>20000000</v>
      </c>
    </row>
    <row r="42" spans="1:43" ht="86.25" thickBot="1">
      <c r="A42" s="140" t="s">
        <v>198</v>
      </c>
      <c r="B42" s="133" t="s">
        <v>116</v>
      </c>
      <c r="C42" s="141" t="s">
        <v>199</v>
      </c>
      <c r="D42" s="141" t="s">
        <v>200</v>
      </c>
      <c r="E42" s="141" t="s">
        <v>201</v>
      </c>
      <c r="F42" s="141" t="s">
        <v>202</v>
      </c>
      <c r="G42" s="142">
        <v>0</v>
      </c>
      <c r="H42" s="142">
        <v>20</v>
      </c>
      <c r="I42" s="36" t="s">
        <v>203</v>
      </c>
      <c r="J42" s="143">
        <v>30000000</v>
      </c>
      <c r="K42" s="46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144">
        <v>30000000</v>
      </c>
    </row>
    <row r="43" spans="1:43" ht="15.75" customHeight="1" thickBot="1">
      <c r="A43" s="244" t="s">
        <v>204</v>
      </c>
      <c r="B43" s="245"/>
      <c r="C43" s="245"/>
      <c r="D43" s="245"/>
      <c r="E43" s="245"/>
      <c r="F43" s="245"/>
      <c r="G43" s="245"/>
      <c r="H43" s="246"/>
      <c r="I43" s="145"/>
      <c r="J43" s="146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147">
        <f>SUM(AQ42)</f>
        <v>30000000</v>
      </c>
    </row>
    <row r="44" spans="1:44" ht="69" customHeight="1">
      <c r="A44" s="247" t="s">
        <v>205</v>
      </c>
      <c r="B44" s="223" t="s">
        <v>206</v>
      </c>
      <c r="C44" s="268" t="s">
        <v>207</v>
      </c>
      <c r="D44" s="270" t="s">
        <v>208</v>
      </c>
      <c r="E44" s="268" t="s">
        <v>209</v>
      </c>
      <c r="F44" s="99" t="s">
        <v>210</v>
      </c>
      <c r="G44" s="53">
        <v>0</v>
      </c>
      <c r="H44" s="53">
        <v>100</v>
      </c>
      <c r="I44" s="37"/>
      <c r="J44" s="34"/>
      <c r="K44" s="34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100">
        <v>0</v>
      </c>
      <c r="AR44" s="45"/>
    </row>
    <row r="45" spans="1:44" ht="65.25" customHeight="1" thickBot="1">
      <c r="A45" s="239"/>
      <c r="B45" s="221"/>
      <c r="C45" s="269"/>
      <c r="D45" s="253"/>
      <c r="E45" s="269"/>
      <c r="F45" s="103" t="s">
        <v>211</v>
      </c>
      <c r="G45" s="104">
        <v>0</v>
      </c>
      <c r="H45" s="104">
        <v>6</v>
      </c>
      <c r="I45" s="35"/>
      <c r="J45" s="33"/>
      <c r="K45" s="33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51">
        <v>0</v>
      </c>
      <c r="AR45" s="45"/>
    </row>
    <row r="46" spans="1:44" ht="29.25" customHeight="1" thickBot="1">
      <c r="A46" s="244" t="s">
        <v>212</v>
      </c>
      <c r="B46" s="245"/>
      <c r="C46" s="245"/>
      <c r="D46" s="245"/>
      <c r="E46" s="245"/>
      <c r="F46" s="245"/>
      <c r="G46" s="245"/>
      <c r="H46" s="246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98">
        <f>SUM(AQ44:AQ45)</f>
        <v>0</v>
      </c>
      <c r="AR46" s="45"/>
    </row>
    <row r="47" spans="1:44" ht="45" customHeight="1">
      <c r="A47" s="282" t="s">
        <v>85</v>
      </c>
      <c r="B47" s="283" t="s">
        <v>135</v>
      </c>
      <c r="C47" s="283" t="s">
        <v>95</v>
      </c>
      <c r="D47" s="283" t="s">
        <v>96</v>
      </c>
      <c r="E47" s="283" t="s">
        <v>97</v>
      </c>
      <c r="F47" s="148" t="s">
        <v>86</v>
      </c>
      <c r="G47" s="149">
        <v>0</v>
      </c>
      <c r="H47" s="149">
        <v>30</v>
      </c>
      <c r="I47" s="37"/>
      <c r="J47" s="34"/>
      <c r="K47" s="34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100">
        <v>0</v>
      </c>
      <c r="AR47" s="45"/>
    </row>
    <row r="48" spans="1:44" ht="43.5" customHeight="1" thickBot="1">
      <c r="A48" s="282"/>
      <c r="B48" s="283"/>
      <c r="C48" s="283"/>
      <c r="D48" s="283"/>
      <c r="E48" s="283"/>
      <c r="F48" s="49" t="s">
        <v>87</v>
      </c>
      <c r="G48" s="50">
        <v>0</v>
      </c>
      <c r="H48" s="50">
        <v>30</v>
      </c>
      <c r="I48" s="35"/>
      <c r="J48" s="33"/>
      <c r="K48" s="33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51">
        <v>0</v>
      </c>
      <c r="AR48" s="45"/>
    </row>
    <row r="49" spans="1:44" ht="24.75" customHeight="1" thickBot="1">
      <c r="A49" s="244" t="s">
        <v>213</v>
      </c>
      <c r="B49" s="245"/>
      <c r="C49" s="245"/>
      <c r="D49" s="245"/>
      <c r="E49" s="245"/>
      <c r="F49" s="245"/>
      <c r="G49" s="245"/>
      <c r="H49" s="246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98">
        <f>SUM(AQ47:AQ48)</f>
        <v>0</v>
      </c>
      <c r="AR49" s="45"/>
    </row>
    <row r="50" spans="1:43" s="150" customFormat="1" ht="100.5" thickBot="1">
      <c r="A50" s="54" t="s">
        <v>214</v>
      </c>
      <c r="B50" s="54"/>
      <c r="C50" s="54" t="s">
        <v>102</v>
      </c>
      <c r="D50" s="54" t="s">
        <v>103</v>
      </c>
      <c r="E50" s="54" t="s">
        <v>34</v>
      </c>
      <c r="F50" s="54" t="s">
        <v>104</v>
      </c>
      <c r="G50" s="54">
        <v>2</v>
      </c>
      <c r="H50" s="54">
        <v>6</v>
      </c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</row>
    <row r="51" spans="1:43" s="150" customFormat="1" ht="15" thickBot="1">
      <c r="A51" s="279" t="s">
        <v>215</v>
      </c>
      <c r="B51" s="280"/>
      <c r="C51" s="280"/>
      <c r="D51" s="280"/>
      <c r="E51" s="280"/>
      <c r="F51" s="280"/>
      <c r="G51" s="280"/>
      <c r="H51" s="280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51">
        <f>SUM(AQ50)</f>
        <v>0</v>
      </c>
    </row>
    <row r="52" spans="1:44" ht="15" customHeight="1">
      <c r="A52" s="281" t="s">
        <v>216</v>
      </c>
      <c r="B52" s="281"/>
      <c r="C52" s="281"/>
      <c r="D52" s="281"/>
      <c r="E52" s="281"/>
      <c r="F52" s="281"/>
      <c r="G52" s="281"/>
      <c r="H52" s="281"/>
      <c r="I52" s="152"/>
      <c r="J52" s="152"/>
      <c r="K52" s="152"/>
      <c r="L52" s="152"/>
      <c r="M52" s="152"/>
      <c r="N52" s="152"/>
      <c r="O52" s="152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4">
        <f>AQ8+AQ28+AQ32+AQ39+AQ41+AQ43+AQ46+AQ49+AQ51</f>
        <v>214000000</v>
      </c>
      <c r="AR52" s="45"/>
    </row>
    <row r="53" spans="1:44" ht="14.25">
      <c r="A53" s="45"/>
      <c r="B53" s="155"/>
      <c r="C53" s="155"/>
      <c r="D53" s="45"/>
      <c r="E53" s="155"/>
      <c r="F53" s="156"/>
      <c r="G53" s="156"/>
      <c r="H53" s="156"/>
      <c r="I53" s="47"/>
      <c r="J53" s="46"/>
      <c r="K53" s="46"/>
      <c r="L53" s="47"/>
      <c r="M53" s="47"/>
      <c r="N53" s="47"/>
      <c r="O53" s="47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</row>
    <row r="54" spans="1:44" ht="14.25">
      <c r="A54" s="45"/>
      <c r="B54" s="155"/>
      <c r="C54" s="155"/>
      <c r="D54" s="45"/>
      <c r="E54" s="155"/>
      <c r="F54" s="156"/>
      <c r="G54" s="156"/>
      <c r="H54" s="156"/>
      <c r="I54" s="47"/>
      <c r="J54" s="46"/>
      <c r="K54" s="46"/>
      <c r="L54" s="47"/>
      <c r="M54" s="47"/>
      <c r="N54" s="47"/>
      <c r="O54" s="47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4" ht="14.25">
      <c r="A55" s="45"/>
      <c r="B55" s="155"/>
      <c r="C55" s="155"/>
      <c r="D55" s="45"/>
      <c r="E55" s="155"/>
      <c r="F55" s="156"/>
      <c r="G55" s="156"/>
      <c r="H55" s="156"/>
      <c r="I55" s="47"/>
      <c r="J55" s="46"/>
      <c r="K55" s="46"/>
      <c r="L55" s="47"/>
      <c r="M55" s="47"/>
      <c r="N55" s="47"/>
      <c r="O55" s="47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4" ht="14.25">
      <c r="A56" s="45"/>
      <c r="B56" s="155"/>
      <c r="C56" s="155"/>
      <c r="D56" s="45"/>
      <c r="E56" s="155"/>
      <c r="F56" s="156"/>
      <c r="G56" s="156"/>
      <c r="H56" s="156"/>
      <c r="I56" s="47"/>
      <c r="J56" s="46"/>
      <c r="K56" s="46"/>
      <c r="L56" s="47"/>
      <c r="M56" s="47"/>
      <c r="N56" s="47"/>
      <c r="O56" s="47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5:43" ht="14.25">
      <c r="E57" s="155"/>
      <c r="F57" s="156"/>
      <c r="G57" s="156"/>
      <c r="H57" s="156"/>
      <c r="I57" s="47"/>
      <c r="J57" s="46"/>
      <c r="K57" s="46"/>
      <c r="L57" s="47"/>
      <c r="M57" s="47"/>
      <c r="N57" s="47"/>
      <c r="O57" s="47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</row>
    <row r="58" spans="5:43" ht="14.25">
      <c r="E58" s="155"/>
      <c r="F58" s="156"/>
      <c r="G58" s="156"/>
      <c r="H58" s="156"/>
      <c r="I58" s="47"/>
      <c r="J58" s="46"/>
      <c r="K58" s="46"/>
      <c r="L58" s="47"/>
      <c r="M58" s="47"/>
      <c r="N58" s="47"/>
      <c r="O58" s="47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</row>
    <row r="59" spans="5:43" ht="14.25">
      <c r="E59" s="155"/>
      <c r="F59" s="156"/>
      <c r="G59" s="156"/>
      <c r="H59" s="156"/>
      <c r="I59" s="47"/>
      <c r="J59" s="46"/>
      <c r="K59" s="46"/>
      <c r="L59" s="47"/>
      <c r="M59" s="47"/>
      <c r="N59" s="47"/>
      <c r="O59" s="47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</row>
    <row r="60" spans="5:43" ht="14.25">
      <c r="E60" s="155"/>
      <c r="F60" s="156"/>
      <c r="G60" s="156"/>
      <c r="H60" s="156"/>
      <c r="I60" s="47"/>
      <c r="J60" s="46"/>
      <c r="K60" s="46"/>
      <c r="L60" s="47"/>
      <c r="M60" s="47"/>
      <c r="N60" s="47"/>
      <c r="O60" s="47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</row>
    <row r="61" spans="5:43" ht="14.25">
      <c r="E61" s="155"/>
      <c r="F61" s="156"/>
      <c r="G61" s="156"/>
      <c r="H61" s="156"/>
      <c r="I61" s="47"/>
      <c r="J61" s="46"/>
      <c r="K61" s="46"/>
      <c r="L61" s="47"/>
      <c r="M61" s="47"/>
      <c r="N61" s="47"/>
      <c r="O61" s="47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</row>
    <row r="62" spans="5:43" ht="14.25">
      <c r="E62" s="155"/>
      <c r="F62" s="156"/>
      <c r="G62" s="156"/>
      <c r="H62" s="156"/>
      <c r="I62" s="47"/>
      <c r="J62" s="46"/>
      <c r="K62" s="46"/>
      <c r="L62" s="47"/>
      <c r="M62" s="47"/>
      <c r="N62" s="47"/>
      <c r="O62" s="47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</row>
    <row r="63" spans="5:43" ht="14.25">
      <c r="E63" s="155"/>
      <c r="F63" s="156"/>
      <c r="G63" s="156"/>
      <c r="H63" s="156"/>
      <c r="I63" s="47"/>
      <c r="J63" s="46"/>
      <c r="K63" s="46"/>
      <c r="L63" s="47"/>
      <c r="M63" s="47"/>
      <c r="N63" s="47"/>
      <c r="O63" s="47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</row>
    <row r="64" spans="5:43" ht="14.25">
      <c r="E64" s="155"/>
      <c r="F64" s="156"/>
      <c r="G64" s="156"/>
      <c r="H64" s="156"/>
      <c r="I64" s="47"/>
      <c r="J64" s="46"/>
      <c r="K64" s="46"/>
      <c r="L64" s="47"/>
      <c r="M64" s="47"/>
      <c r="N64" s="47"/>
      <c r="O64" s="47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</row>
    <row r="65" spans="5:43" s="1" customFormat="1" ht="14.25">
      <c r="E65" s="155"/>
      <c r="F65" s="156"/>
      <c r="G65" s="156"/>
      <c r="H65" s="156"/>
      <c r="I65" s="47"/>
      <c r="J65" s="46"/>
      <c r="K65" s="46"/>
      <c r="L65" s="47"/>
      <c r="M65" s="47"/>
      <c r="N65" s="47"/>
      <c r="O65" s="47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</row>
    <row r="66" spans="5:43" s="1" customFormat="1" ht="14.25">
      <c r="E66" s="155"/>
      <c r="F66" s="156"/>
      <c r="G66" s="156"/>
      <c r="H66" s="156"/>
      <c r="I66" s="47"/>
      <c r="J66" s="46"/>
      <c r="K66" s="46"/>
      <c r="L66" s="47"/>
      <c r="M66" s="47"/>
      <c r="N66" s="47"/>
      <c r="O66" s="47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</row>
    <row r="67" spans="5:43" s="1" customFormat="1" ht="14.25">
      <c r="E67" s="155"/>
      <c r="F67" s="156"/>
      <c r="G67" s="156"/>
      <c r="H67" s="156"/>
      <c r="I67" s="47"/>
      <c r="J67" s="46"/>
      <c r="K67" s="46"/>
      <c r="L67" s="47"/>
      <c r="M67" s="47"/>
      <c r="N67" s="47"/>
      <c r="O67" s="47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</row>
    <row r="68" spans="5:43" s="1" customFormat="1" ht="14.25">
      <c r="E68" s="155"/>
      <c r="F68" s="156"/>
      <c r="G68" s="156"/>
      <c r="H68" s="156"/>
      <c r="I68" s="47"/>
      <c r="J68" s="46"/>
      <c r="K68" s="46"/>
      <c r="L68" s="47"/>
      <c r="M68" s="47"/>
      <c r="N68" s="47"/>
      <c r="O68" s="47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</row>
    <row r="69" spans="5:43" s="1" customFormat="1" ht="14.25">
      <c r="E69" s="155"/>
      <c r="F69" s="156"/>
      <c r="G69" s="156"/>
      <c r="H69" s="156"/>
      <c r="I69" s="47"/>
      <c r="J69" s="46"/>
      <c r="K69" s="46"/>
      <c r="L69" s="47"/>
      <c r="M69" s="47"/>
      <c r="N69" s="47"/>
      <c r="O69" s="47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</row>
    <row r="70" spans="5:43" s="1" customFormat="1" ht="14.25">
      <c r="E70" s="155"/>
      <c r="F70" s="45"/>
      <c r="G70" s="47"/>
      <c r="H70" s="45"/>
      <c r="I70" s="47"/>
      <c r="J70" s="46"/>
      <c r="K70" s="46"/>
      <c r="L70" s="47"/>
      <c r="M70" s="47"/>
      <c r="N70" s="47"/>
      <c r="O70" s="47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</row>
  </sheetData>
  <sheetProtection/>
  <mergeCells count="56">
    <mergeCell ref="A49:H49"/>
    <mergeCell ref="A51:H51"/>
    <mergeCell ref="A52:H52"/>
    <mergeCell ref="A46:H46"/>
    <mergeCell ref="A47:A48"/>
    <mergeCell ref="B47:B48"/>
    <mergeCell ref="C47:C48"/>
    <mergeCell ref="D47:D48"/>
    <mergeCell ref="E47:E48"/>
    <mergeCell ref="D35:D37"/>
    <mergeCell ref="E35:E37"/>
    <mergeCell ref="A39:H39"/>
    <mergeCell ref="A41:H41"/>
    <mergeCell ref="A43:H43"/>
    <mergeCell ref="A33:A38"/>
    <mergeCell ref="D33:D34"/>
    <mergeCell ref="E33:E34"/>
    <mergeCell ref="B35:B37"/>
    <mergeCell ref="C35:C37"/>
    <mergeCell ref="A44:A45"/>
    <mergeCell ref="B44:B45"/>
    <mergeCell ref="C44:C45"/>
    <mergeCell ref="D44:D45"/>
    <mergeCell ref="E44:E45"/>
    <mergeCell ref="I29:I31"/>
    <mergeCell ref="J29:J31"/>
    <mergeCell ref="K29:K31"/>
    <mergeCell ref="AQ29:AQ31"/>
    <mergeCell ref="A32:H32"/>
    <mergeCell ref="A28:H28"/>
    <mergeCell ref="A29:A31"/>
    <mergeCell ref="B29:B31"/>
    <mergeCell ref="D29:D31"/>
    <mergeCell ref="E29:E31"/>
    <mergeCell ref="F29:F31"/>
    <mergeCell ref="G29:G31"/>
    <mergeCell ref="H29:H31"/>
    <mergeCell ref="I10:I12"/>
    <mergeCell ref="C13:C24"/>
    <mergeCell ref="D13:D24"/>
    <mergeCell ref="E13:E24"/>
    <mergeCell ref="C25:C27"/>
    <mergeCell ref="D25:D27"/>
    <mergeCell ref="E25:E27"/>
    <mergeCell ref="A8:H8"/>
    <mergeCell ref="A9:A27"/>
    <mergeCell ref="B9:B27"/>
    <mergeCell ref="C10:C12"/>
    <mergeCell ref="D10:D12"/>
    <mergeCell ref="E10:E12"/>
    <mergeCell ref="I2:I5"/>
    <mergeCell ref="A2:A7"/>
    <mergeCell ref="B2:B7"/>
    <mergeCell ref="C2:C5"/>
    <mergeCell ref="D2:D5"/>
    <mergeCell ref="E2:E5"/>
  </mergeCells>
  <dataValidations count="7">
    <dataValidation allowBlank="1" showInputMessage="1" showErrorMessage="1" promptTitle="Nombre del Proyecto" prompt="Nombre del proyecto de acuerdo con la resolución de aprobación del Plan de Acción e Inversiones" sqref="A29 D29 D40"/>
    <dataValidation allowBlank="1" showInputMessage="1" showErrorMessage="1" promptTitle="Objetivos Específicos" prompt="Con el cumplimiento de estos propósitos se dará cumplimiento total al objetivo general. Se recomienda un máximo de 3." sqref="C29:C30"/>
    <dataValidation allowBlank="1" showInputMessage="1" showErrorMessage="1" promptTitle="Cogestor" prompt="Miembro de la Comunidad designado por el Cogestor. Sin embargo, si el Gestor considera que directamente lo coordina entonces no se asignará cogestor por el proyecto." sqref="J29:K29"/>
    <dataValidation allowBlank="1" showInputMessage="1" showErrorMessage="1" promptTitle="Indicador" prompt="Deben identificarse las variables que permitan medir el logro del objetivo general. Deben ser medibles." sqref="F29 F40"/>
    <dataValidation allowBlank="1" showInputMessage="1" showErrorMessage="1" promptTitle="Objetivo General" prompt="Corresponde al propósito medible que se persigue con la realización del proyecto." sqref="B29 E29 E40"/>
    <dataValidation allowBlank="1" showInputMessage="1" showErrorMessage="1" promptTitle="Línea de Base" prompt="Corresponde al valor inicial del indicador, es decir, el valor de la variable al inicio del año. " sqref="G29 G40"/>
    <dataValidation allowBlank="1" showInputMessage="1" showErrorMessage="1" promptTitle="Meta" prompt="Corresponde al valor esperado del indicador al final de la vigencia. Es el resultado que garantiza el logro del objetivo." sqref="AQ29 H29 AQ40:AQ41 H40"/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2" sqref="D2"/>
    </sheetView>
  </sheetViews>
  <sheetFormatPr defaultColWidth="11.421875" defaultRowHeight="15"/>
  <sheetData>
    <row r="1" spans="1:4" ht="15">
      <c r="A1" t="s">
        <v>221</v>
      </c>
      <c r="B1" t="s">
        <v>226</v>
      </c>
      <c r="C1" t="s">
        <v>227</v>
      </c>
      <c r="D1" t="s">
        <v>228</v>
      </c>
    </row>
    <row r="2" ht="15">
      <c r="A2" t="s">
        <v>222</v>
      </c>
    </row>
    <row r="3" ht="15">
      <c r="A3" t="s">
        <v>223</v>
      </c>
    </row>
    <row r="4" ht="15">
      <c r="A4" t="s">
        <v>224</v>
      </c>
    </row>
    <row r="5" ht="15">
      <c r="A5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unimagdalena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HARB</cp:lastModifiedBy>
  <cp:lastPrinted>2013-01-11T17:13:15Z</cp:lastPrinted>
  <dcterms:created xsi:type="dcterms:W3CDTF">2012-01-31T00:09:34Z</dcterms:created>
  <dcterms:modified xsi:type="dcterms:W3CDTF">2013-07-22T22:15:01Z</dcterms:modified>
  <cp:category/>
  <cp:version/>
  <cp:contentType/>
  <cp:contentStatus/>
</cp:coreProperties>
</file>